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035" windowHeight="12525" activeTab="0"/>
  </bookViews>
  <sheets>
    <sheet name="округ" sheetId="1" r:id="rId1"/>
  </sheets>
  <definedNames>
    <definedName name="_xlnm.Print_Area" localSheetId="0">'округ'!$A$1:$U$97</definedName>
  </definedNames>
  <calcPr fullCalcOnLoad="1"/>
</workbook>
</file>

<file path=xl/sharedStrings.xml><?xml version="1.0" encoding="utf-8"?>
<sst xmlns="http://schemas.openxmlformats.org/spreadsheetml/2006/main" count="683" uniqueCount="396">
  <si>
    <t>плановый период</t>
  </si>
  <si>
    <t>очередной</t>
  </si>
  <si>
    <t>текущий</t>
  </si>
  <si>
    <t>Объем средств на исполнение расходного обязательства</t>
  </si>
  <si>
    <t>раздел</t>
  </si>
  <si>
    <t>подраздел</t>
  </si>
  <si>
    <t>Российской Федерации</t>
  </si>
  <si>
    <t>х</t>
  </si>
  <si>
    <t>…</t>
  </si>
  <si>
    <t>в том числе:</t>
  </si>
  <si>
    <t>Наименование расходного обязательства, вопроса местного значения, полномочия, права муниципального образования</t>
  </si>
  <si>
    <t>Единица измерения: тыс руб (с точностью до первого десятичного знака)</t>
  </si>
  <si>
    <t xml:space="preserve">  Правовое основание финансового обеспечения и расходования </t>
  </si>
  <si>
    <t xml:space="preserve">Код расхода по БК </t>
  </si>
  <si>
    <t>средств (нормативные правовые акты, договоры, соглашения)</t>
  </si>
  <si>
    <t>наимено -</t>
  </si>
  <si>
    <t>номер</t>
  </si>
  <si>
    <t xml:space="preserve">дата </t>
  </si>
  <si>
    <t>вание,</t>
  </si>
  <si>
    <t>статьи</t>
  </si>
  <si>
    <t>вступления</t>
  </si>
  <si>
    <t xml:space="preserve">номер и </t>
  </si>
  <si>
    <t>(подстатьи),</t>
  </si>
  <si>
    <t>в силу,</t>
  </si>
  <si>
    <t>план</t>
  </si>
  <si>
    <t>факт</t>
  </si>
  <si>
    <t>Всего</t>
  </si>
  <si>
    <t>БДО</t>
  </si>
  <si>
    <t>БПО</t>
  </si>
  <si>
    <t>дата</t>
  </si>
  <si>
    <t>пункта</t>
  </si>
  <si>
    <t>срок</t>
  </si>
  <si>
    <t xml:space="preserve"> (подпункта)</t>
  </si>
  <si>
    <t>действия</t>
  </si>
  <si>
    <t>8</t>
  </si>
  <si>
    <t>в том числе</t>
  </si>
  <si>
    <t>3.1. за счет субвенций, предоставленных из
федерального бюджета или бюджета субъекта Российской Федерации, всего</t>
  </si>
  <si>
    <t>4.2. по предоставлению иных межбюджетных трансфертов, всего</t>
  </si>
  <si>
    <t>3.2.  за счет собственных доходов и источников финансирования дефицита бюджета сельского поселения, всего</t>
  </si>
  <si>
    <t>субъекта Российской Федерации, органа местного самоуправления</t>
  </si>
  <si>
    <t>1. Расходные обязательства, возникшие в результате принятия нормативных правовых актов Княгининского муниципального округа,заключение договоров (соглашений) в рамках реализации вопросов местного значения  всего</t>
  </si>
  <si>
    <t>2.  Расходные обязательства, возникшие в результате принятия нормативных правовых актов Княгининского муниципального округа, заключения договоров (соглашений) в рамках реализации полномочий органов местного самоуправления муниципального округа по решению вопросов местного значения муниципального округа, всего</t>
  </si>
  <si>
    <t>2.2. Финансирование муниципальных учреждений</t>
  </si>
  <si>
    <t>3. Расходные обязательства, возникшие в результате принятия нормативных правовых актов Княгининского муниципального округа, заключения договоров (соглашений) в рамках реализации органами местного самоуправления муниципального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</si>
  <si>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 Расходные обязательства, возникшие в результате принятия нормативных правовых актовКнягининского муниципального округа, заключения соглашений, предусматривающих предоставление межбюджетных трансфертов из бюджета муниципального округа другим бюджетам бюджетной системы Российской Федерации, всего</t>
  </si>
  <si>
    <t>4.1.  по предоставлению субсидий в бюджет субъекта Российской Федерации, всего</t>
  </si>
  <si>
    <t>Итого расходных обязательств  бюджета Княгининского муниципального округа Нижегородской области</t>
  </si>
  <si>
    <t>отчетный  2021 г.</t>
  </si>
  <si>
    <t>03</t>
  </si>
  <si>
    <t>05</t>
  </si>
  <si>
    <t>04</t>
  </si>
  <si>
    <t>02</t>
  </si>
  <si>
    <t>2022 г.</t>
  </si>
  <si>
    <t>2.16.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</si>
  <si>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1.25.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</si>
  <si>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1.26.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</si>
  <si>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3.1.66. Субвенции на обеспечение полномочий по первичному воинскому учету органами местного самоуправления поселений,муниципального округа и городских округов</t>
  </si>
  <si>
    <t>Федеральный закон от 06.10.2003 N 131-ФЗ "Об общих принципах организации местного самоуправления в Российской Федерации"</t>
  </si>
  <si>
    <t>2023 г.</t>
  </si>
  <si>
    <t>2024 г.</t>
  </si>
  <si>
    <t>20 25 г.</t>
  </si>
  <si>
    <t>1.70. Утверждение правил благоустройства территории муниципального, городского округа, осуществление муниципального контроля в сфере благоустройства, предметом которого является соблюдение правил благоустройства территории муниципального, городского округа, в том числе требований к обеспечению доступности для инвалидов объектов социальной, инженерной и транспортной инфраструктур и предоставляемых услуг (при осуществлении муниципального контроля в сфере благоустройства может выдаваться предписание об устранении выявленных нарушений обязательных требований, выявленных в ходе наблюдения за соблюдением обязательных требований (мониторинга безопасности), организация благоустройства территории муниципального, городского округа в соответствии с указанными правилами, а также организация использования, охраны, защиты, воспроизводства городских лесов, лесов особо охраняемых природных территорий, расположенных в границах муниципального, городского округа</t>
  </si>
  <si>
    <t>ст.16</t>
  </si>
  <si>
    <t>1.40. организация в границах муниципального,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</si>
  <si>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1.41. дорожная деятельность в отношении автомобильных дорог местного значения в границах муниципального,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муниципального,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</si>
  <si>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1.53. организация ритуальных услуг и содержание мест захоронения</t>
  </si>
  <si>
    <t>04
05</t>
  </si>
  <si>
    <t>09
03</t>
  </si>
  <si>
    <t>1.7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</si>
  <si>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полностью</t>
  </si>
  <si>
    <t>1.23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</si>
  <si>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01</t>
  </si>
  <si>
    <t>13</t>
  </si>
  <si>
    <t xml:space="preserve">                                                 01.01.2020-31.12.2024</t>
  </si>
  <si>
    <t>10</t>
  </si>
  <si>
    <t>1.39 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</si>
  <si>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12</t>
  </si>
  <si>
    <t xml:space="preserve">                                                01.01.2020-31.12.2024</t>
  </si>
  <si>
    <t>1.42 обеспечение проживающих в муниципальном,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</si>
  <si>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1.68 Резервный фонд</t>
  </si>
  <si>
    <t xml:space="preserve">                                      01.01.2020-31.12.2024</t>
  </si>
  <si>
    <t>2.1. Функционирование органов местного самоуправления</t>
  </si>
  <si>
    <t>2.10.организационное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</si>
  <si>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 xml:space="preserve">                                                        01.01.2020-31.12.2024</t>
  </si>
  <si>
    <t>Постановление "О субвенциях сельских поселений Княгининского района на осуществление полномочий по первичному воинскому учету на территориях, где отсутствуют военные комиссариаты"от 10.12.2010 №1107</t>
  </si>
  <si>
    <t>10.12.2010</t>
  </si>
  <si>
    <t>1.49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на территории сельского поселения</t>
  </si>
  <si>
    <t xml:space="preserve"> Постановление администрации Ананьевского сельсовета Княгининского района № 124 от 14.11.2019 "Об утверждении муниципальной программы " Развитие благоустройства территории Ананьевского сельсовета Княгининского  района Нижегородской области на 2020-2024гг.</t>
  </si>
  <si>
    <t xml:space="preserve">
                                     01.01.2020-31.12.2024
</t>
  </si>
  <si>
    <t>01.01.2020-31.12.2024</t>
  </si>
  <si>
    <t>Положение об администрации Возрожденского сельсовета Княгининского района Нижегородской области № 25 от 19.12.2014г.
Положение по администрации Ананьевского сельсовета  Княгининского района Нижегородской области от 19.12.2014 № 25</t>
  </si>
  <si>
    <t>01.01.2015
с 01.01.2021 по 31.12.2023  2. 19.12.2014 с изменением от 22.10.2019</t>
  </si>
  <si>
    <t xml:space="preserve"> с  01.01.2020 по 31.12.2024</t>
  </si>
  <si>
    <t>Постановление администрации Возрожденского  сельсовета Княгининского района от 12.11.2019 №97 "Об утверждении муниципальной программы "Энергосбережение и повышения энергетической эффективности на территории  Возрожденского  сельсовета Княгининского района Нижегородской области на 2020-2024 г."                              
Постановление " Об утверждении Программы  "Энергосбережение и повышение энергетической эффективности на территории Белкинского сельсовета Княгининского района Нижегородской области» на 2020-2024 годы от 18.02.2020 № 10</t>
  </si>
  <si>
    <t xml:space="preserve">Постановление администрации Белкинского сельсовета  "Об утверждении программы «Развитие благоустройства территории  Белкинского сельсовета Княгининского муниципального района Нижегородской области» на 2020-2024 годы    от 09.01.2020   № 02  
Постановление администрации Соловьевского сельсовета"Об утверждении муниципальной программы "Развитие благоустройства территории Соловьевского сельсовета Княгининского муниципального  района Нижегородской области на 2020-2024г от 11.11.2019г №91.                                                                                                                                                                                                                                                                                                                                                                                                                                               </t>
  </si>
  <si>
    <t>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</si>
  <si>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 xml:space="preserve">  Постановление администрации Возрожденского  сельсовета Княгининского района от 12.11.2019 №96 "Об утверждении муниципальной программы "Обеспечение безопасность жизни населения  Возрожденского  сельсовета Княгининского района Нижегородской области на 2020-2024 г."            
 Постановление администрации Ананьевского сельсовета Княгининского района от 14.11.2020 № 125  "О несении изменений в муниципальную программу "Обеспечение безопасности жизни населения Ананьевского сельсовета Княгининского района Нижегородской области на 2020-2024 г."    
Постановление администрации Белкинского сельсовета"Об утверждении муниципальной программы  «Обеспечение безопасности жизни населения  Белкинского сельсовета Княгининского района Нижегородской области» на 2020-2024 годы от 09.01.2020  № 03
Постановление администрации Соловьевского сельсовета"Об утверждении муниципальной программы "Обеспечение безопасности жизни населения Соловьевского сельсовета Княгининского муниципального  района Нижегородской области на 2020-2024г от 11.11.2019г №92          
Постановление администрации города Княгинино Княгининского района Нижегородской области "Об утверждении муниципальной программы города Княгинино Княгининского района Нижегородской области "Безопасный город" на 2020-2024 годы № 355-п от 13.11.2019г.</t>
  </si>
  <si>
    <t>Закон Нижегородской области от 28.11.2013г. №159-З "Об организации проведения капитального ремонта общего
имущества в многоквартирных домах, расположенных
на территории Нижегородской области "</t>
  </si>
  <si>
    <t>Статья 5 пункт 5</t>
  </si>
  <si>
    <t>28.11.2013г.</t>
  </si>
  <si>
    <t>1.6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</si>
  <si>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08</t>
  </si>
  <si>
    <t xml:space="preserve"> Постановление администрации Возрожденского  сельсовета Княгининского района от 12.11.2019 №96 "Об утверждении муниципальной программы "Обеспечение безопасность жизни населения  Возрожденского  сельсовета Княгининского района Нижегородской области на 2020-2024 г."                                              
Постановление администрации Ананьевского сельсовета Княгининского района от 14.11.2020 № 125  "О несении изменений в муниципальную программу "Обеспечение безопасности жизни населения Ананьевского сельсовета Княгининского района Нижегородской области на 2020-2024 г."   
 Постановление администрации Возрожденского  сельсовета Княгининского района от 12.11.2019 №96 "Об утверждении муниципальной программы "Обеспечение безопасность жизни населения  Возрожденского  сельсовета Княгининского района Нижегородской области на 2020-2024 г."            
Постановление администрации Белкинского сельсовета"Об утверждении муниципальной программы  «Обеспечение безопасности жизни населения  Белкинского сельсовета Княгининского района Нижегородской области» на 2020-2024 годы от 09.01.2020  № 03
Постановление администрации Соловьевского сельсовета"Об утверждении муниципальной программы "Обеспечение безопасности жизни населения Соловьевского сельсовета Княгининского муниципального  района Нижегородской области на 2020-2024г от 11.11.2019г №92    
Постановление администрации города Княгинино Княгининского района Нижегородской области "Об утверждении муниципальной программы города Княгинино Княгининского района Нижегородской области "Безопасный город" на 2020-2024 годы № 355-п от 13.11.2019г.</t>
  </si>
  <si>
    <t>1.31 обеспечение условий для развития на территории муниципального района физической культуры, школьного спорта и массового спорта, организация физкультурно-оздоровительных и спортивных мероприятий городского поселения</t>
  </si>
  <si>
    <t xml:space="preserve">  Постановление администрации города Княгинино Княгининского района Нижегородской области  "Об утверждении муниципальной программы города Княгинино Княгининского района Нижегородской области "Развитие физической культуры и спорта на территории города Княгинино Княгининского района Нижегородской области" на 2020-2024 годы от 30.12.2020г. №423-п                                     Постановление администрации города Княгинино Княгининского района Нижегородской области  "Об утверждении муниципальной программы города Княгинино Княгининского района Нижегородской области "Социальная поддержка граждан города Княгинино Княгининского района Нижегородской области " на 2020-2024 годы от 13.11.2019г. № 356-п</t>
  </si>
  <si>
    <t xml:space="preserve">                                      01.01.2020-31.12.2024г.</t>
  </si>
  <si>
    <t>Положение об администрации Возрожденского сельсовета Княгининского района Нижегородской области № 25 от 19.12.2014г.
Положение об администрации Ананьевского сельсовета  Княгининского района Нижегородской области от 19.12.2014 № 25
Положение об администрации Возрожденского сельсовета Княгининского района Нижегородской области № 25 от 19.12.2014г.
Постановление администрации Белкинского сельсовета"Об утверждении муниципальной программы          
«Культура на территории Белкинского сельсовета Княгининского муниципального района Нижегородской области на 2021-2023 годы» от 16.11.2020  №77 а                                                                                                      . Положение об администрации Белкинского сельсовета Княгининского района Нижегородской области" от 19.12.2014 г № 23 утвержденное решением "О внесение изменений в Положение об администрации Белкинского сельсовета Княгининского района Нижегородской области" от 22.10.2019 № 11
Положение об администрации Соловьевского
сельсовета Княгининского муниципального района Нижегородской области, утвержденное
решением сельского Совета Соловьевского сельсовета
от 19 декабря 2014 года № 23 в редакции от 20.09.2019 года № 13
Постановление администрации города Княгинино Княгининского района Нижегородской области  "Об утверждении положения Администрации города Княгинино в новой редакции" от 19.12.2014г. № 25"</t>
  </si>
  <si>
    <t>1.16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</si>
  <si>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 xml:space="preserve">Постановление администрации города Княгинино Княгининского района Нижегородской области  "Об утверждении муниципальной программы города Княгинино Княгининского района Нижегородской области "Развитие сферы благоустройства территории города Княгинино Княгининского района Нижегородской области" на 2020-2024 годы от 13.11.2019г. № 354-п                                                         </t>
  </si>
  <si>
    <t xml:space="preserve">Положение об администрации Возрожденского сельсовета Княгининского района Нижегородской области № 25 от 19.12.2014г.
Положение об администрации Ананьевского сельсовета  Княгининского района Нижегородской области от 19.12.2014 № 25
Положение об администрации Белкинского сельсовета Княгининского района Нижегородской области" от 19.12.2014 г № 23 утвержденное решением "О внесение изменений в Положение об администрации Белкинского сельсовета Княгининского района Нижегородской области" от 22.10.2019 № 11
Положение об администрации Ананьевского сельсовета  Княгининского района Нижегородской области от 19.12.2014 № 25
Положение об администрации Соловьевского
сельсовета Княгининского муниципального района Нижегородской области, утвержденное
решением сельского Совета Соловьевского сельсовета
от 19 декабря 2014 года № 23 в редакции от 20.09.2019 года № 13
  Постановление администрации города Княгинино Княгининского района Нижегородской области  "Об утверждении муниципальной программы города Княгинино Княгининского района Нижегородской области "Развитие сферы благоустройства территории города Княгинино Княгининского района Нижегородской области" на 2020-2024 годы от 13.11.2019г. № 354-п       </t>
  </si>
  <si>
    <t xml:space="preserve"> Постановление администрации Ананьевского сельсовета Княгининского района № 124 от 14.11.2019 "Об утверждении муниципальной программы " Развитие благоустройства территории Ананьевского сельсовета Княгининского  района Нижегородской области на 2020-2024гг.
Постановление администрации Белкинского сельсовета  "Об утверждении программы «Развитие благоустройства территории  Белкинского сельсовета Княгининского муниципального района Нижегородской области» на 2020-2024 годы    от 09.01.2020   № 02    
Постановление администрации Соловьевского сельсовета"Об утверждении муниципальной программы "Развитие благоустройства территории Соловьевского сельсовета Княгининского муниципального  района Нижегородской области на 2020-2024г от 11.11.2019г №91.  
 Постановление администрации города Княгинино Княгининского района Нижегородской области  "Об утверждении муниципальной программы города Княгинино Княгининского района Нижегородской области "Развитие сферы благоустройства территории города Княгинино Княгининского района Нижегородской области" на 2020-2024 годы от 13.11.2019г. № 354-п                   </t>
  </si>
  <si>
    <t>1.32 организация и осуществление мероприятий межпоселенческого характера по работе с детьми и молодежью</t>
  </si>
  <si>
    <t xml:space="preserve">Постановление администрации Княгининского муниципального района Нижегородской области от 06.10.2022 №697 "О создании муниципального казенного учреждения "Центр учета, отчетности и сопровождения муниципальных закупок Княгининского муниципального округа Нижегородской области"
Соглашение о порядке и условиях предоставления субсидии на финансовое обеспечение выполнения муниципального задания на оказание муниципальных услуг (выполнение работ) б/н от 23.12.2021г.   </t>
  </si>
  <si>
    <t>06.10.2022
23.12.2021</t>
  </si>
  <si>
    <t xml:space="preserve">  Постановление администрации Возрожденского  сельсовета Княгининского района от 12.11.2019 №95 "Об утверждении муниципальной программы "Развитие благоустройства трритории  Возрожденского  сельсовета Княгининского района Нижегородской области на 2020-2024 г."                                           
 Постановление администрации Ананьевского сельсовета Княгининского района № 124 от 14.11.2019 "Об утверждении муниципальной программы " Развитие благоустройства территории Ананьевского сельсовета Княгининского  района Нижегородской области на 2020-2024гг.
.Постановление администрации Белкинского сельсовета  "Об утверждении программы «Развитие благоустройства территории  Белкинского сельсовета Княгининского муниципального района Нижегородской области» на 2020-2024 годы    от 09.01.2020   № 02                                                                                                                                 Постановление администрации Белкинского сельсовета  "Об утверждении программы «Борьба с борщевиком Сосновского на территории муниципального образования  Белкинский сельсовет Княгининского муниципального района Нижегородской области на 2021-2023 годы»    от 09.11.2020  № 70  
Постановление администрации Соловьевского сельсовета"Об утверждении муниципальной программы "Развитие благоустройства территории Соловьевского сельсовета Княгининского муниципального района Нижегородской области на 2020-2024г от 11.11.2016г №91.   
 Постановление администрации города Княгинино Княгининского района Нижегородской области" Об утверждении муниципальной программы города Княгинино  Княгининского района Нижегородской области "Борьба с борщевиком Сосновского на территории муниципального образования города Княгинино Княгининского района Нижегородской области на 2021-2023 годы"   от 30.12.2020 г №419-п                          
</t>
  </si>
  <si>
    <t>Наименование субъекта бюджетного планирования (для реестра расходных обязательств субъекта бюджетного планирования бюджета Княгининского муниципального района (округа) Княгининский муниципальный округ</t>
  </si>
  <si>
    <t>1.1.Составление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</si>
  <si>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t>
  </si>
  <si>
    <t xml:space="preserve">1) ст. 15, п. 1, п.п. 1
2) ст. 22, п. 2
</t>
  </si>
  <si>
    <t>1)  06.10.2003, не установлен, не установлен
2) 02.03.2007, не установлен</t>
  </si>
  <si>
    <t>Закон Нижегородской области от 03.08.2007 № 99-З "О муниципальной службе в Нижегородской области"</t>
  </si>
  <si>
    <t>ст. 38, абз, 1</t>
  </si>
  <si>
    <t>03.08.2007, 
не установлен</t>
  </si>
  <si>
    <t>06</t>
  </si>
  <si>
    <t>1.2. Установление, изменение и отмена местных налогов и сборов муниципального района</t>
  </si>
  <si>
    <t>Федеральный закон от 06.10.2003 № 131-ФЗ "Об общих принципах организации местного самоуправления в Российской Федерации"</t>
  </si>
  <si>
    <t xml:space="preserve">ст. 15, п. 1, п.п. 2
</t>
  </si>
  <si>
    <t xml:space="preserve"> 06.10.2003, не установлен, не установлен</t>
  </si>
  <si>
    <t>1.9. Участие в предупреждении и ликвидации последствий чрезвычайных ситуаций на территории муниципального района</t>
  </si>
  <si>
    <t>полностью
ст. 8, п. 2</t>
  </si>
  <si>
    <t xml:space="preserve">                                   01.01.2020-31.12.2024г.
25.04.1997, не установлен</t>
  </si>
  <si>
    <t>01
03</t>
  </si>
  <si>
    <t>2.5.Создание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</si>
  <si>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 xml:space="preserve">1) Федеральный закон от 06.10.2003 № 131-ФЗ "Об общих принципах организации местного самоуправления в Российской Федерации"
</t>
  </si>
  <si>
    <t xml:space="preserve">1) ст.17, п 3
</t>
  </si>
  <si>
    <t xml:space="preserve">1) 06.10.2003, не установлен, не установлен                            
</t>
  </si>
  <si>
    <t xml:space="preserve"> Постановление Правительства Нижегородской области от 29.11.2010 №848 "О порядке осуществления органами исполнительной власти Нижегородской области функций и полномочий учредителя государственного учреждения Нижегородской области"</t>
  </si>
  <si>
    <t>п.4</t>
  </si>
  <si>
    <t>01.01.2011, не установлен</t>
  </si>
  <si>
    <t>2.15.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</si>
  <si>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 xml:space="preserve">1) ст. 17, п. 8.1
2) ст. 11, п. 1, пп. 7
</t>
  </si>
  <si>
    <t>1) 06.10.2003, не установлен, не установлен2) 02.03.2007, не установлен</t>
  </si>
  <si>
    <t>ст. 10, п. 1, пп. 7</t>
  </si>
  <si>
    <t>1.30.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некомерческим организациям, благотворительной деятельности и добровольчеству</t>
  </si>
  <si>
    <t>3.1.5.Субвенции  на осуществление полномочий по поддержке сельскохозяйственного производства</t>
  </si>
  <si>
    <t>Закон Нижегородской области от 11.11.2005г. №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t>
  </si>
  <si>
    <t>ст.1 подстатья1</t>
  </si>
  <si>
    <t>01.01.2016г.,"не установлена"</t>
  </si>
  <si>
    <t>3.1.28. Субвенция на возмещение части затрат на приобретение оборудования и техники  за счет средств областного бюджета</t>
  </si>
  <si>
    <t>Постановление  Правительства   Нижегородской области от 15.12.2015г. № 834 "Об утверждении положения о порядке предоставления субсидийна возмещение части затрат на приобретение оборудования и техники"</t>
  </si>
  <si>
    <t>в целом</t>
  </si>
  <si>
    <t>01.01.2017г., " не установлена"</t>
  </si>
  <si>
    <t>3.1.52 Субсидия на возмещение части затрат на поддержку элитного семеноводства за счет средств областного бюджета</t>
  </si>
  <si>
    <t>Постановление  Правительства   Нижегородской области от 13.03.2020г. № 207 "О  государственной поддержке сельскохозяйственного производства  по отдельным подотраслям растениеводства и животноводства"</t>
  </si>
  <si>
    <t>13.03.2020 "Не установлена"</t>
  </si>
  <si>
    <t>3.1.53 Сусидии на возмещение части затрат на поддержку племенного животноводства  за счет средств областного бюджета</t>
  </si>
  <si>
    <t xml:space="preserve">Постановление Правительства Нижегородской области от 03.07.2020г. № 538 " об утверждении Положения о порядке и условиях использования субвенций из областного бюджета бюджетам муниципальных районов и городских округов  Нижегородской области неа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t>
  </si>
  <si>
    <t>03.07.2020г., " не установлена"</t>
  </si>
  <si>
    <t>3.1.55. Субсидии на возмещение части затрат на поддержку собственного производства молока за счет средств федерального  бюджета</t>
  </si>
  <si>
    <t>Постановление Правительства  России от 30.11.2019г. " 1573 "О внесении изменений в государственную программу развития сельского хозяйства и регулирования рынков сельскохозяйственной продукции, сырья и продовольствия и признании утратившим силу отдельных актов и отдельных положений актов Правительства РФ"</t>
  </si>
  <si>
    <t>В целом</t>
  </si>
  <si>
    <t>01.01.2020г. "Не установлена"</t>
  </si>
  <si>
    <t>13.03.2020г., " не установлена"</t>
  </si>
  <si>
    <t>3.1.56. Субсидия на возмещение части затрат, связанных с производством, реализацией и отгрузкой на собственную переработку сельскохозяйственных культур по ставке на 1 гектар за счет средств областного бюджета</t>
  </si>
  <si>
    <t>Постановление  Правительства   Нижегородской области от 18.03.2020г. № 218 "О государственной поддержке на стимулирование развития приоритетных подотраслей агропромышленного комплекса и развитие малых форм хозяйствования"</t>
  </si>
  <si>
    <t xml:space="preserve">в целом </t>
  </si>
  <si>
    <t>18.03.2020 "Не установлена"</t>
  </si>
  <si>
    <t>3.1.57. Субсидии на возмещение части затрат на поддержку собственного производства молока за счет средств областного бюджета</t>
  </si>
  <si>
    <t>3.1.58. Субвенции на возмещение части затрат на поддержку элитного семеноводства за счет средств федерального  бюджета</t>
  </si>
  <si>
    <t>3.1.59. Субсидия на возмещение части затрат, связанных с производством, реализацией и отгрузкой на собственную переработку сельскохозяйственных культур по ставке на 1 гектар за счет средств федерального бюджета</t>
  </si>
  <si>
    <t>18.03.2020г., " не установлена"</t>
  </si>
  <si>
    <t>Постановление  Правительства   Нижегородской области от 21.06.2021 № 513 "Об утверждении порядкапредоставления из местного бюджета субсидии на возмещение производителям зерновых культур части затрат на производство и реализацию зерновых культур, источником финансового обеспечения которых являются субвенции  местным бюджетам для осуществления переданных государственных полномочий по возмещению производителям зерновых культур части затрат на производство и реализацию зерновых культур""</t>
  </si>
  <si>
    <t>3.1.54. Субсидии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t>
  </si>
  <si>
    <t>3.1.64 Субсидии на возмещение производителям зерновых культур части затрат на производтво и реализацию зерновых культур за счет средств областного бюджета</t>
  </si>
  <si>
    <t>3.1.65 Субсидии на возмещение производителям зерновых культур части затрат на производтво и реализацию зерновых культур за счет средств федерального бюджета</t>
  </si>
  <si>
    <t>3.1.67 Субсидии на возмещение   производителям, осуществляющим разведение и (или) содержание молочного крупного рогатого скота, части затрат на приобретение кормов для молочного крупного рогатого скота за счет средств федерального бюджета</t>
  </si>
  <si>
    <t>Постановление Правительства Нижегородской области от 08.12.2021г. № 1112 " Об утверждении Порядка предоставления из местного бюджета субсидии на возмещение производителям, осуществляющим разведение и (или) содержание молочного крупного рогатого скота, части затрат на приобретение кормов для молочного крупного рогатого скота, источником финансового обеспечения которых являются субвенции местным бюджетам для осуществления переданных государственных полномочий по возмещению производителям, осуществляющим разведение и (или) содержание молочного крупного рогатого скота, части затрат на приобретение кормов для молочного крупного рогатого скота</t>
  </si>
  <si>
    <t>08.12.2021г., " не установлена"</t>
  </si>
  <si>
    <t>3.1.68 Субсидии на возмещение   производителям, осуществляющим разведение и (или) содержание молочного крупного рогатого скота, части затрат на приобретение кормов для молочного крупного рогатого скота за счет средств областного бюджета</t>
  </si>
  <si>
    <t>1.3. Владение, пользование и распоряжение имуществом, находящимся в муниципальной собственности муниципального района</t>
  </si>
  <si>
    <t xml:space="preserve">1) Федеральный закон от 06.10.2003 № 131-ФЗ "Об общих принципах организации местного самоуправления в Российской Федерации"
2) Федеральный закон от 21.12.2001 № 178-ФЗ " О приватизации государственного и муниципального имущества" </t>
  </si>
  <si>
    <t>1) ст. 15, п. 1, п.п. 3
2) ст. 4, п. 3</t>
  </si>
  <si>
    <t>1) 06.10.2003, не установлен
2) 21.12.2001, не установлен</t>
  </si>
  <si>
    <t>1,полностью
2,полностью
3,полностью
4..ст. 1, п. 1</t>
  </si>
  <si>
    <t>1.Положение об администрации Возрожденского сельсовета Княгининского района Нижегородской области № 25 от 19.12.2014г.
2.Постановление администрации Белкинского сельсовета  "Об утверждении программы «Развитие благоустройства территории  Белкинского сельсовета Княгининского муниципального района Нижегородской области» на 2020-2024 годы    от 09.01.2020   № 02
3.Постановление администрации Соловьевского сельсовета"Об утверждении муниципальной программы "Развитие благоустройства территории Соловьевского сельсовета Княгининского муниципального района Нижегородской области на 2020-2024г от 11.11.2019г №91.          
4.Закон Нижегородской области от 13.07.2004 № 70-З "О приватизации государственного имущества в Нижегородской области"</t>
  </si>
  <si>
    <t>01.01.2015
 с 01.01.2020   по  31.12.2024
13.07.2004, не установлен</t>
  </si>
  <si>
    <t>04                      01
05</t>
  </si>
  <si>
    <t>12                         13  
 01</t>
  </si>
  <si>
    <t>1) Федеральный закон от 06.10.2003 № 131-ФЗ "Об общих принципах организации местного самоуправления в Российской Федерации"
2) Федеральный закон от 26.03.2003 № 35-ФЗ "Об электроэнергетике"
3) Федеральный закон от 31.03.1999 № 69-ФЗ "О газоснабжении в Российской Федерации"</t>
  </si>
  <si>
    <t>1) ст. 15, п. 1, п.п. 4
2) ст. 21, п. 4, абз. 14
3) ст. 7</t>
  </si>
  <si>
    <t>1) 06.10.2003, не установлен
2) 26.03.2003, не установлен
3) 31.03.1999, не установлен</t>
  </si>
  <si>
    <t xml:space="preserve"> Постановление администрации города Княгинино Княгининского района Нижегородской области "Об утверждении муниципальной программы города Княгинино Княгининского района Нижегородской области "Развитие сферы благоустройства территории города Княгинино Княгининского района Нижегородской области" на 2020 -2024 годы, утвержденную постановлением администрации города Княгинино от 13.11.2019 № 354-п
 Закон Нижегородской области от 05.09.2012 № 117-З "Об энергосбережении и повышении энергетической эффективности на территории Нижегородской области" 
Постановление Правительства Нижегородской области от 13.05.2008 № 187 "Об утверждении Положения о порядке предоставления из средств областного бюджета социальных выплат на возмещение части процентной ставки по кредитам, полученным гражданами на газификацию жилья в российских кредитных организациях"</t>
  </si>
  <si>
    <t xml:space="preserve">полностью  
 ст.5, абз, 11
 полностью                                          </t>
  </si>
  <si>
    <t xml:space="preserve">                                    01.01.2020-31.12.2024г.
05.09.2012, не установлен
2) 26.06.2008, не установлен</t>
  </si>
  <si>
    <t>02
06
03
02</t>
  </si>
  <si>
    <t xml:space="preserve">
04   
04
10
05
</t>
  </si>
  <si>
    <t>1) Федеральный закон от 06.10.2003 № 131-ФЗ "Об общих принципах организации местного самоуправления в Российской Федерации"
2) Федеральный закон от 10.12.1995 № 196-ФЗ "О безопасности дорожного движения" 
3) Постановление Правительства Российской Федерации от 15.12.2004 № 787 "Об утверждении Положения об основах государственного регулирования тарифов на железнодорожном транспорте и правил предоставления исключительных тарифов на железнодорожном транспорте"</t>
  </si>
  <si>
    <t>1) ст. 15, п. 1, п.п. 6
2) ст. 6, п. 4
3) п. 1</t>
  </si>
  <si>
    <t>1) 01.01.2006, не установлен
2) 10.12.1995, не установлен
3) 15.12.2004, не установлен</t>
  </si>
  <si>
    <t>Постановление администрации города Княгинино Княгининского района Нижегородской области "Об утверждении муниципальной программы города Княгинино Княгининского района Нижегородской области "Развитие пассажирского автомобильного транспорта" на 2022-2024 годы № 89-п от 21.03.2022г.
Постановление Правительства Нижегородской области от 21.01.2005 № 3 "О введении на территории Нижегородской области единого социального проездного билета"
 Постановление Правительства Нижегородской области от 06.03.2009 № 100 "Об организации транспортного обслуживания населения автомобильным транспортом в пригородном и межмуниципальном сообщении на территории Нижегородской области"</t>
  </si>
  <si>
    <t>Полностью
п. 6
                                  2) полностью</t>
  </si>
  <si>
    <t xml:space="preserve">                                    01.01.2022-31.12.2024г.
21.01.2005, не установлен
  01.04.2009-11.01.2016</t>
  </si>
  <si>
    <t>Постановление Правительства Нижегородской области от 11.04.2006 № 116 "Об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
 Закон Нижегородской области от 04.01.1996 № 17-З "О защите населения и территорий Нижегородской области от чрезвычайных ситуаций природного и техногенного характера"     
 Постановление Правительства Нижегородской области от 11.04.2006 № 116 "Об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t>
  </si>
  <si>
    <t>п. 7
ст. 24
п. 7</t>
  </si>
  <si>
    <t xml:space="preserve">  05.05.2006, не установлен 
04.01.1996, не установлен  
 05.05.2006, не установлен           
</t>
  </si>
  <si>
    <t>01
03
04
05</t>
  </si>
  <si>
    <t>11
09
10
02</t>
  </si>
  <si>
    <t>1.13.организация мероприятий межпоселенческого характера по охране окружающей среды</t>
  </si>
  <si>
    <t>1) Федеральный закон от 06.10.2003 № 131-ФЗ "Об общих принципах организации местного самоуправления в Российской Федерации"
2) Федеральный закон от 10.01.2002 № 7-ФЗ "Об охране окружающей среды"
3) Постановление Минприроды России от 19.03.2012 № 69 "Об утверждении порядка ведения государственного кадастра особо охраняемых природных территорий"</t>
  </si>
  <si>
    <t>1) ст. 15, п. 1, п.п. 9
2) ст. 7, п. 3, абз. 2
3) п. 2</t>
  </si>
  <si>
    <t>1) 01.01.2006, не установлен
2) 10.01.2002, не установлен
3) 25.06.2012, не установлен</t>
  </si>
  <si>
    <t xml:space="preserve">1) Закон Нижегородской области от 10.09.1996 № 45-З "Об экологической безопасности"
2) Закон Нижегородской области от 07.09.2007 № 110-З "Об охране озелененных территорий Нижегородской области"  </t>
  </si>
  <si>
    <t>1) ст. 18
2) ст. 7, абз. 1, п. 3</t>
  </si>
  <si>
    <t>1) 10.09.1996, не установлен
2) 07.09.2007, не установлен</t>
  </si>
  <si>
    <t>1.14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</si>
  <si>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06.10.2003, не установлен</t>
  </si>
  <si>
    <t xml:space="preserve">Федеральный закон от 06.10.2003 № 131-ФЗ "Об общих принципах организации местного самоуправления в Российской Федерации"
</t>
  </si>
  <si>
    <t xml:space="preserve"> ст. 15
</t>
  </si>
  <si>
    <t xml:space="preserve">06.10.2003, не установлен
</t>
  </si>
  <si>
    <t>05
05</t>
  </si>
  <si>
    <t>03
02</t>
  </si>
  <si>
    <t>1.19.формирование и содержание муниципального архива, включая хранение архивных фондов поселений</t>
  </si>
  <si>
    <t xml:space="preserve">1) Федеральный закон от 06.10.2003 № 131-ФЗ "Об общих принципах организации местного самоуправления в Российской Федерации"
2) Федеральный закон от 22.10.2004 № 125-ФЗ "Об архивном деле в Российской Федерации"
</t>
  </si>
  <si>
    <t xml:space="preserve">1) ст. 15, п. 1, п.п. 16
2) ст. 4, п. 3
</t>
  </si>
  <si>
    <t xml:space="preserve">1) 06.10.2003, не установлен
2) 22.10.2004, не установлен
</t>
  </si>
  <si>
    <t>Закон Нижегородской области от 22.12.2005 № 209-З "Об архивном деле в Нижегородской области"</t>
  </si>
  <si>
    <t xml:space="preserve"> ст .8, п. 2</t>
  </si>
  <si>
    <t>22.12.2005, не установлен</t>
  </si>
  <si>
    <t xml:space="preserve">04            13            10    </t>
  </si>
  <si>
    <t>01            01        
04</t>
  </si>
  <si>
    <t>1.21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</si>
  <si>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ст.17, п. 1, аб. 6</t>
  </si>
  <si>
    <t xml:space="preserve"> Постановление Правительства Нижегородской области от 25.12.2015 №206-З "О промышленной политике в Нижегородской области"</t>
  </si>
  <si>
    <t>ст.9</t>
  </si>
  <si>
    <t>25.12.2015, не установлен</t>
  </si>
  <si>
    <t>03
01</t>
  </si>
  <si>
    <t>10
13</t>
  </si>
  <si>
    <t xml:space="preserve">1) Федеральный закон от 06.10.2003 № 131-ФЗ "Об общих принципах организации местного самоуправления в Российской Федерации"
2) Федеральный закон от 24.07.2007 № 209-ФЗ "О развитии малого и среднего предпринимательства в Российской Федерации"
3) Федеральный закон от 10.01.1996 № 4-ФЗ "О мелиорации земель"                                                 </t>
  </si>
  <si>
    <t xml:space="preserve">1) ст. 15, п. 1, п.п. 25
2) ст. 11
3) ст. 16
</t>
  </si>
  <si>
    <t xml:space="preserve">1) 06.10.2003, не установлен
2) 24.07.2007, 31.12.2013
3) 10.01.1996, не установлен
</t>
  </si>
  <si>
    <t xml:space="preserve">
1) Постановление Правительства Нижегородской области от 16.09.2010 №618 "Об утверждении комплексной целевой программы развития малого предпринимательства в Нижегородской области на 2011 - 2015 годы"                                                    2) Постановление Правительства Нижегородской области от 28.10.2013 № 780 (ред. от 03.03.2014) "Об утверждении государственной программы "Развитие предпринимательства и туризма Нижегородской области на 2014 - 2016 годы"                                                                                     3) Постановление Правительства Нижегородской области от 29.04.2014 № 290 "Об утверждении государственной программы "Развитие предпринимательства и туризма Нижегородской области" </t>
  </si>
  <si>
    <t xml:space="preserve">
1) п.3 
2) п.1
3) п.1</t>
  </si>
  <si>
    <t xml:space="preserve">
1) 16.09.2010-31.12.2013
2) 03.03.2014, 31.12.2015
3)01.01.2015, не установлен</t>
  </si>
  <si>
    <t>04
04</t>
  </si>
  <si>
    <t>05
12</t>
  </si>
  <si>
    <t>1) Федеральный закон от 06.10.2003 № 131-ФЗ "Об общих принципах организации местного самоуправления в Российской Федерации"
2) Федеральный закон от 04.12.2007 №329-ФЗ "О физической культуре и спорте в Российской Федерации"
3) Постановление Правительства Российской Федерации от 24.07.2000 №551 "О военно-патриотических молодежных объединениях"</t>
  </si>
  <si>
    <t>1) ст. 15, п. 1, п.п. 27
2) ст. 13
3) п. 1, утвержденного положения</t>
  </si>
  <si>
    <t>1) 01.01.2006, не установлен
2) 04.12.2009, не установлен
3) 24.07.2000, не установлен</t>
  </si>
  <si>
    <t xml:space="preserve">Постановление администрации города Княгинино Княгининского района Нижегородской области  "Об утверждении муниципальной программы города Княгинино Княгининского района Нижегородской области "Социальная поддержка граждан города Княгинино Княгининского района Нижегородской области " на 2020-2024 годы от 13.11.2019г. № 356-п
Закон Нижегородской области от 25.04.1997 № 70-З "О молодежной политике"
                                                                   </t>
  </si>
  <si>
    <t>04
10
10</t>
  </si>
  <si>
    <t>01
03
04</t>
  </si>
  <si>
    <t>Федеральный закон от 06.10.2003 N 131-ФЗ "Об общих принципах организации местного самоуправления в Российской Федерации"
Федеральный закон от 26.03.2003 № 35-ФЗ "Об электроэнергетике"</t>
  </si>
  <si>
    <t xml:space="preserve">ст.16
ст. 15, п. 1, п.п. 4
ст. 21, п. 4, абз. 14
</t>
  </si>
  <si>
    <t>06.10.2003
26.03.2003, не установлен</t>
  </si>
  <si>
    <t xml:space="preserve"> Постановление администрации Возрожденского  сельсовета Княгининского района от 12.11.2019 №95 "Об утверждении муниципальной программы "Развитие благоустройства трритории  Возрожденского  сельсовета Княгининского района Нижегородской области на 2020-2024 г."     
Постановление администрации Ананьевского сельсовета Княгининского района от 14.11.2020 № 125  "О несении изменений в муниципальную программу "Обеспечение безопасности жизни населения Ананьевского сельсовета Княгининского района Нижегородской области на 2020-2024 г." 
Закон Нижегородской области от 05.09.2012 № 117-З "Об энергосбережении и повышении энергетической эффективности на территории Нижегородской области"   </t>
  </si>
  <si>
    <t>полностью
ст.5, абз, 11</t>
  </si>
  <si>
    <t xml:space="preserve"> 01.01.2020-31.12.2024
05.09.2012, не установлен</t>
  </si>
  <si>
    <t>01
04
05</t>
  </si>
  <si>
    <t>13
02
03</t>
  </si>
  <si>
    <t>1.Положение об администрации Возрожденского сельсовета Княгининского района Нижегородской области № 25 от 19.12.2014г.
2.Положение об администрации Белкинского сельсовета Княгининского района Нижегородской области" от 19.12.2014 г № 23 утвержденное решением "О внесение изменений в Положение об администрации Белкинского сельсовета Княгининского района Нижегородской области" от 22.10.2019 № 11
3.Положение об администрации Соловьевского
сельсовета Княгининского муниципального района Нижегородской области, утвержденное
решением сельского Совета Соловьевского сельсовета
от 19 декабря 2014 года № 23 в редакции от 20.09.2019 года № 13
Постановление Правительства Нижегородской области от 29.03.2019г. №168 "Об утверждении государственной региональной адресной программы "Переселение граждан из аварийного жилищного фонда на территории Нижегородской области на 2019-2025 годы"</t>
  </si>
  <si>
    <t>1.01.01.2015
2.с 19.12.2014    с изменением от 22.10.2019
3.19.12.2014с изменениями от 20.09.2019 года №13
29.03.2019, не установлен</t>
  </si>
  <si>
    <t>1.66  предоставление социальных выплат на возмещение части процентной ставки по кредитам, полученным гражданами на газификацию жилья в российских кредитных организациях</t>
  </si>
  <si>
    <t xml:space="preserve">1) Федеральный закон от 06.10.2003 № 131-ФЗ "Об общих принципах организации местного самоуправления в Российской Федерации"
</t>
  </si>
  <si>
    <t xml:space="preserve">1) полностью
</t>
  </si>
  <si>
    <t xml:space="preserve">1) 06.10.2003, не установлен
</t>
  </si>
  <si>
    <t xml:space="preserve">1.67 Приобретение жилых помещений для предоставления гражданам, утратившим жилые помещения в результате пожара, по договорам социального </t>
  </si>
  <si>
    <t xml:space="preserve">1) ст. 15
</t>
  </si>
  <si>
    <t xml:space="preserve">Постановление администрации Княгининского муниципального района от 14.09.2022г. № 632 "Об утверждении Порядка предоставления субсидии из резервного фонда администрации Княгининского муниципального района Нижегородской области Муниципальному унитарному предприятию «Княгининское жилищно-коммунальное хозяйство» на финансовое обеспечение затрат, связанных с погашением задолженности перед ресурсоснабжающими организациями"                                           
Постановление администрации Княгининского муниципального района от 16.05.2022г. № 348 "Об утверждении Порядка предоставления субсидии из резервного фонда администрации Княгининского муниципального района Нижегородской области Муниципальному унитарному предприятию «Княгининское жилищно-коммунальное хозяйство» на финансовое обеспечение затрат, связанных с проведением ремонта и восстановлением объектов водоснабжения, в том числе на приобретение необходимого оборудования"                                   
Постановление администрации Княгининского  от 09.03.2017г. № 350 "Об утверждении Порядка принятия решения о предоставлении бюджетных ассигнований на осуществление за счет субсидий из районного бюджета капитальных вложений в объекты капитального строительства муниципальной собственности Княгининского района и приобретение объектов недвижимого имущества в муниципальную собственность Княгининского района и предоставления указанных субсидий" 
Положение о бюджетном процессе в Возрожденском сельсовете Княгининского района Нижегородской области, принятый решением Возрожденского сельсовета Совета №13 от 17.12.2009
Постановление  "Об утверждении положения о порядке расходования средств резервного фонда администрации Ананьевского сельсовета Княгининского района Нижегородской области " 75 от 16.06.2014 г.
Постановление «Об утверждение положения о порядке расходования средств резервного фонда администрации Белкинского сельсовнта Княгининского района Нижегородской области» № 64 от 19.06.2014г.
Постановление № 22 от 27.03.2014 года "Об утверждении положения о порядке расходования средств резервного фонда Администрации Соловьевского сельсовета Княгининского района Нижегородской области
Постановление администрации города Княгинино Княгининского района Нижегородской области  "Об утверждении положения о порядке расходования средств резервного фонда  администрации города Княгинино Княгининского района Нижегородской области от 25.03.2014г. № 22-п
</t>
  </si>
  <si>
    <t>гл. 2, ст.6
полностью 
полностью                       полностью                    полностью</t>
  </si>
  <si>
    <t>17.12.2009
16.06.2014
14.09.2022, не установлен   2) 16.05.2022, не установлен 2) 09.03.2017, не установлен</t>
  </si>
  <si>
    <t>01
05</t>
  </si>
  <si>
    <t>11
02</t>
  </si>
  <si>
    <t>ст.16
ст.15</t>
  </si>
  <si>
    <t xml:space="preserve"> 
05
 01</t>
  </si>
  <si>
    <t xml:space="preserve">
03
13</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</si>
  <si>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t>
  </si>
  <si>
    <t xml:space="preserve">1) ст. 34, п. 9
2) ст. 22, п. 2
</t>
  </si>
  <si>
    <t>1) 06.10.2003, не установлен
2) 02.03.2007, не установлен</t>
  </si>
  <si>
    <t xml:space="preserve"> 1.Постановление администрации Возрожденского  сельсовета Княгининского района от 12.11.2019 №96 "Об утверждении муниципальной программы "Обеспечение безопасность жизни населения  Возрожденского  сельсовета Княгининского района Нижегородской области на 2020-2024 г."           
 2.Постановление администрации Ананьевского сельсовета Княгининского района № 124 от 14.11.2019 "Об утверждении муниципальной программы " Развитие благоустройства территории Ананьевского сельсовета Княгининского  района Нижегородской области на 2020-2024гг.                                                                                                                      3.Положение о пенсии за выслугу лет лицам, замещавшим муниципальные должности и должности муниципальной службы в Белкинском сельсовете Княгининского района Нижегородской области от 10.10.2013г. №24  
4. Решение сельского Совета Соловьевского сельского советаКнягининского района Нижегородской области №168 от 07.10.2013 г." Положение о пенсии за выслугу лет, лицам замещавшим муниципальные должности и должности муниципальной службы в Соловьевском сельсовете Княгининского района Нижегородской области"             
 5. Решение городской Думы города Княгинино от 14.10.2013 № 25 "Об утверждении Положения о пенсии за выслугу лет лицам, замещавшим муниципальные должности и должности муниципальной службы в городе Княгинино Княгининского района Нижегородской области"
6.Закон Нижегородской области от 03.08.2007 № 99-З "О муниципальной службе в Нижегородской области"
7. Закон Нижегородской области от 10.10.2003 № 93-З "О денежном содержании лиц, замещающих муниципальные должности в Нижегородской области"                                                        </t>
  </si>
  <si>
    <t xml:space="preserve">
полностью
№16, гл.5, ст.22, п.1,8 №24
6. ст. 38, абз, 1
7.  ст. 6</t>
  </si>
  <si>
    <t xml:space="preserve">                                                    01.01.2020-31.12.2024
10.10.2013
6. 03.08.2007, не установлен
7. 10.10.2003, не установлен</t>
  </si>
  <si>
    <t>2.13.учреждение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</si>
  <si>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 Федеральный закон от 06.10.2003 № 131-ФЗ "Об общих принципах организации местного самоуправления в Российской Федерации"
2) Закон Российской Федерации от 27.12.1991 № 2124-1 "О средствах массовой информации"</t>
  </si>
  <si>
    <t>1) ст. 17, п. 1, п.п. 7
2) ст. 6</t>
  </si>
  <si>
    <t>1) 06.10.2003, не установлен
2) 27.12.1991, не установлен</t>
  </si>
  <si>
    <t>1) Постановление Правительства Нижегородской области от 19.05.2006 № 176 "О порядке оказания финансовой поддержки средствам массовой информации Нижегородской области"</t>
  </si>
  <si>
    <t xml:space="preserve">1) п.10, абз. 1   </t>
  </si>
  <si>
    <t xml:space="preserve">1) 19.05.2006, не установлен                  </t>
  </si>
  <si>
    <t>01
01           03       
 01    
 04</t>
  </si>
  <si>
    <t>06
04            09   
 13
 10</t>
  </si>
  <si>
    <t>3.1.4.Субвенции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</si>
  <si>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Федеральный закон от 24.06.1999 № 120-ФЗ "Об основах системы профилактики безнадзорности и правонарушений несовершеннолетних"</t>
  </si>
  <si>
    <t>ст. 25, п. 2</t>
  </si>
  <si>
    <t>24.06.1999,
не установлен</t>
  </si>
  <si>
    <t>1) Закон Нижегородской области от 26.10.2006 № 121-З "О комиссиях по делам несовершеннолетних и защите их прав в Нижегородской области"
2) Постановление Правительства Нижегородской области от 29.01.2007 № 29 "О порядке предоставления местным бюджетам субвенций из областного фонда компенсаций на осуществление государственных полномочий по исполнению функций комиссии по делам несовершеннолетних и защите их прав, порядке расходования и представления органами местного самоуправления отчетности об использовании субвенций"</t>
  </si>
  <si>
    <t>1) ст. 7, п. 2
2) ст. 1, ст. 5</t>
  </si>
  <si>
    <t>1) 26.10.2006, не установлен
2) 07.09.2007, не установлен</t>
  </si>
  <si>
    <t>3.1.24.Субвенции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</si>
  <si>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Федеральный закон от 21.12.1996 № 159-ФЗ "О дополнительной гарантии социальной поддержки детей сирот и детей , оставшихся без попечения родителей"</t>
  </si>
  <si>
    <t>23.12.1996
не установлен</t>
  </si>
  <si>
    <t xml:space="preserve">1)Закон Нижегородской области от 10 декабря 2004 года N 147-З "О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2) Закон Нижегородской области от 30 сентября 2008 года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3) ПОСТАНОВЛЕНИЕ
от 17 июня 2011 г. N 464
"Об утверждении положения
о порядке расходования субвенций из областного
бюджета бюджетам муниципальных районов и городских округов
нижегородской области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
</t>
  </si>
  <si>
    <t>1)22.12.2004, не установлен                                                                                                          2)17.10.2008, не установлен       3) 29.07.2011 не установлен</t>
  </si>
  <si>
    <t>3.1.27. 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областного бюджета</t>
  </si>
  <si>
    <t xml:space="preserve">Постановление Правительства РФ от 07.11.2005 № 659 "Об утверждении норм материального обеспечения детей-сирот и детей, оставшихся без попечения родителей, лиц из числа детей-сирот и детей, оставшихся без попечения родителей, обучающихся и воспитывающихся в федеральных государственных образовательных учреждениях, несовершеннолетних, обучающихся и воспитывающихся в федеральных государственных образовательных учреждениях - специальных профессиональных училищах открытого и закрытого типа и федеральном государственном учреждении "Сергиево Посадский детский дом слепоглухих Федерального агентства по здравоохранению и социальному развитию"
</t>
  </si>
  <si>
    <t>07.11.2005, не установлено</t>
  </si>
  <si>
    <t xml:space="preserve">Постановление Правительства Нижегородской области от 23.12.2004 № 288 "О порядке назначения и выплаты ежемесячного пособия на опекаемых детей, ежемесячной денежной выплаты и предоставления мер социальной поддержки по оплате жилья и коммунальных услуг детям-сиротам и детям, оставшимся без попечения родителей, а также лицам из числа детей-сирот и детей, оставшихся без попечения родителей, и порядке обеспечения проездом детей-сирот, детей, оставшихся без попечения родителей, и лиц из числа детей-сирот и детей, оставшихся без попечения родителей, обучающихся в образовательных учреждениях Нижегородской области"
</t>
  </si>
  <si>
    <t>23.12.2004, не установлено</t>
  </si>
  <si>
    <t>3.1.44.Субвенции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</si>
  <si>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 xml:space="preserve">1) ст. 19
</t>
  </si>
  <si>
    <t xml:space="preserve">1) 06.10.2003,
не установлен
</t>
  </si>
  <si>
    <t>1) Закон Нижегородской области от 06.12.2011 № 177-З "О межбюджетных отношениях в Нижегородской области"                 2) Постановление Правительства Нижегородской области от 23.05.2005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</si>
  <si>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1) ст. 11                                                                                                          2) полностью</t>
  </si>
  <si>
    <t>1) 06.12.2011,
не установлен 2) 31.05.2005,
не установлен</t>
  </si>
  <si>
    <t xml:space="preserve">3.1.50. Субвенция на  организацию и осуществление деятельности по опеке и попечительству в отношении совершеннолетних граждан
</t>
  </si>
  <si>
    <t xml:space="preserve"> Закона Нижегородской области №35-З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СОВЕРШЕННОЛЕТНИХ ГРАЖДАН
"</t>
  </si>
  <si>
    <t xml:space="preserve"> Закона Нижегородской области №91-З "Об административных комиссиях в Нижегородской области и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законодательства об административных правонарушениях
"</t>
  </si>
  <si>
    <t>18.08.2011 не установлен</t>
  </si>
  <si>
    <t>06     
 05</t>
  </si>
  <si>
    <t>03    
02</t>
  </si>
  <si>
    <t>05  
04</t>
  </si>
  <si>
    <t>02 
12</t>
  </si>
  <si>
    <t>01
01</t>
  </si>
  <si>
    <t>06
03</t>
  </si>
  <si>
    <t>ст.15, п.1 п.п.11</t>
  </si>
  <si>
    <t xml:space="preserve"> 06.10.2003, не установлен
</t>
  </si>
  <si>
    <t>11
11</t>
  </si>
  <si>
    <t>02
03</t>
  </si>
  <si>
    <t>1.22.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</si>
  <si>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ст.15, п.1,п.п.19, ст.4, п.1</t>
  </si>
  <si>
    <t>Федеральный Закон  №78-ФЗ от 29.12.1994 "О библиотечном деле"</t>
  </si>
  <si>
    <t>ст.15, п.1 п.п.19.1</t>
  </si>
  <si>
    <t>08
04 
08
01</t>
  </si>
  <si>
    <t>02
01  
01
13</t>
  </si>
  <si>
    <t xml:space="preserve"> Постановление администрации Возрожденского  сельсовета Княгининского района от 12.11.2019 №96 "Об утверждении муниципальной программы "Обеспечение безопасность жизни населения  Возрожденского  сельсовета Княгининского района Нижегородской области на 2020-2024 г."           
Постановление администрации Ананьевского сельсовета Княгининского района от 14.11.2020 № 125  "О несении изменений в муниципальную программу "Обеспечение безопасности жизни населения Ананьевского сельсовета Княгининского района Нижегородской области на 2020-2024 г."
Постановление администрации Белкинского сельсовета"Об утверждении муниципальной программы  «Обеспечение безопасности жизни населения  Белкинского сельсовета Княгининского района Нижегородской области» на 2020-2024 годы от 09.01.2020  № 03
Постановление администрации Соловьевского сельсовета"Об утверждении муниципальной программы "Обеспечение безопасности жизни населения Соловьевского сельсовета Княгининского муниципального района Нижегородской области на 2020-2024г от 11.11.2019г №92.       
Постановление администрации города Княгинино Княгининского района Нижегородской области "Об утверждении муниципальной программы города Княгинино Княгининского района Нижегородской области "Безопасный город" на 2020-2024 годы № 355-п от 13.11.2019г.             
 Закон Нижегородской области от 06.07.2012 №88-З "О профилактике правонарушений в Нижегородской области"                                                                                                                                                                        </t>
  </si>
  <si>
    <t xml:space="preserve">полностью 
ст.11      </t>
  </si>
  <si>
    <t xml:space="preserve">                                                    01.01.2020-31.12.2024
28.07.2012</t>
  </si>
  <si>
    <t>03
07
07</t>
  </si>
  <si>
    <t>14
09
02</t>
  </si>
  <si>
    <t xml:space="preserve"> 01.01.2006, не установлен
 30.05.2001, не установлен
 21.12.1994, не установлен</t>
  </si>
  <si>
    <t xml:space="preserve"> ст. 15, п. 1
 ст. 1, п. 1
 ст. 11, п 2, п.п. "г"
</t>
  </si>
  <si>
    <t xml:space="preserve">1) Федеральный закон от 06.10.2003 № 131-ФЗ "Об общих принципах организации местного самоуправления в Российской Федерации"
2) Закон Российской Федерации от 10.07.1992 № 3266-1 "Об образовании"
3) Федеральный закон от 21.12.1996 № 159-ФЗ "О дополнительных гарантиях по социальной поддержке детей сирот и детей оставшихся без попечения родителей"                                                                                4) Закон Российской Федерации от 29.12.2012 № 273-ФЗ "Об образовании в Российской Федерации"
</t>
  </si>
  <si>
    <t xml:space="preserve">1) 06.10.2003, не установлен
2) 10.07.1992, не установлен
3) 21.12.1996, не установлен
4) 01.09.2013, не установлен 
</t>
  </si>
  <si>
    <t>1) Закон Нижегородской области от 30.12.2005 № 212-З "О социальной поддержке отдельных категорий граждан в целях реализации их права на образование"</t>
  </si>
  <si>
    <t xml:space="preserve">1) ст. 11, п. 2
</t>
  </si>
  <si>
    <t xml:space="preserve">1) 30.12.2005, не установлен
</t>
  </si>
  <si>
    <t xml:space="preserve">1) ст. 15, п. 1, п.п. 11,
ст.16
2) ст. 5
3) ст. 5
4) гл.7, гл. 10
</t>
  </si>
  <si>
    <t>04
07
07
07
07                                                                                                                                                                                                          07</t>
  </si>
  <si>
    <t>01
01
02                                                 03
07
09</t>
  </si>
  <si>
    <t>01
10   
04 
01
04
08
10
01
03
04
05
11
07</t>
  </si>
  <si>
    <t>04               01                  10
13 
05
04
03
02
14
08
01
05
09</t>
  </si>
  <si>
    <t>01             03  
04 
 07       
 07    
 12   
 04
08
07</t>
  </si>
  <si>
    <t>13             09            12   
 03    
 07      
 01   
 08
04
09</t>
  </si>
  <si>
    <t xml:space="preserve">3.1.2 Субвенции на исполнение полномочий в сфере общего образования в муниципальных дошкольных образовательных организациях </t>
  </si>
  <si>
    <t>1) Закон Российской Федерации от 10.07.1992 № 3266-1 "Об образовании"
2)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3) Закон Российской Федерации от 29.12.2012 № 273-ФЗ "Об образовании в Российской Федерации"</t>
  </si>
  <si>
    <t xml:space="preserve">1) ст. 29, п. 6.1
2) ст. 26.3, п.2, п.п. 13                             
3) гл.7, гл. 10
</t>
  </si>
  <si>
    <t xml:space="preserve">1) 10.07.1992, 31.08.2013
2) 06.10.1999, не установлен
3) 01.09.2013, не установлен
</t>
  </si>
  <si>
    <t xml:space="preserve">1) Закон Нижегородской области от 21.10.2005 № 140-З "О наделении органов местного самоуправления отдельными государственными полномочиями в области образования"
2) Закон Нижегородской области от 10.12.2004 № 145-З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                                               3) Закон Нижегородской области от 28.11.2013 №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t>
  </si>
  <si>
    <t xml:space="preserve">1) ст. 6, п. 1                                                                                                                                                                                                                                                                                                                                                                                                                                                                                                                                                                                                                                                                                                    
2) ст. 2, ст. 3
3) полностью </t>
  </si>
  <si>
    <t>1) 21.10.2005, не установлен
2)10.12.2004, 31.12.2013
3) 01.01.2014, не установлен</t>
  </si>
  <si>
    <t>07</t>
  </si>
  <si>
    <t>3.1.6.Субвенции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</si>
  <si>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ст. 19, п. 5</t>
  </si>
  <si>
    <t>Закон Нижегородской области от 21.10.2005 № 140-З "О наделении органов местного самоуправления отдельными государственными полномочиями в области образования"</t>
  </si>
  <si>
    <t>ст. 6, п. 1</t>
  </si>
  <si>
    <t>21.10.2005, 
не установлен</t>
  </si>
  <si>
    <t>09</t>
  </si>
  <si>
    <t xml:space="preserve">3.1.7 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</si>
  <si>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ст. 20</t>
  </si>
  <si>
    <t>06.10.2003,
не установлен</t>
  </si>
  <si>
    <t xml:space="preserve">Закон Нижегородской области от 07.09.2007 N 125-З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 
</t>
  </si>
  <si>
    <t>0</t>
  </si>
  <si>
    <t>3.1.8 Субвенции на исполнение полномочий в сфере общего образования в муниципальных общеобразовательных организациях</t>
  </si>
  <si>
    <t xml:space="preserve">1) ст. 29, п. 6.1
2) ст. 26.3, п.2, п.п. 13
3) гл.7, гл. 10
</t>
  </si>
  <si>
    <t>1) ст. 6, п. 1
2) ст. 2, ст. 3
                                                                                                                                                                                                                                                                                                                                                                                                                                                                                                                                                                                                               3) полностью</t>
  </si>
  <si>
    <t xml:space="preserve">3.1.9 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</si>
  <si>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1) Закон Российской Федерации от 10.07.1992 № 3266-1 "Об образовании"                                                               2) Закон Российской Федерации от 29.12.2012 № 273-ФЗ "Об образовании в Российской Федерации"</t>
  </si>
  <si>
    <t>ст. 52.2, п. 3</t>
  </si>
  <si>
    <t>1) 10.07.1992,
31.12.2013
2) 01.09.2013, не установлен</t>
  </si>
  <si>
    <t>1) Постановление Правительства Нижегородской области от 15.02.2007 
№ 45 "О компенсации части родительской платы за содержание ребенка в государственных образовательных учреждениях Нижегородской области, муниципальных образовательных учреждениях, реализующих основную общеобразовательную программу дошкольного образования"                                                                                           2) Постановление Правительства Нижегородской области от 31.12.2013 № 1033 "О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</si>
  <si>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1) ст. 1, ст. 5                                                                                                                                                                                                                                                                                                                                                                                                                                                                                                                                                                                                                                                                                                                                                                                                                                                                   2) полностью                                                                                                                                                                                                                                                                                                                                                                                                                                                                                                                                                                                                                                                                                                                                                                                                                                                                                                                                                                                                                                                                                                                                                                                                                                                                                                                                                                                                                                                                                                                                                                                                                                                                                                                                                                                                                                                                                                                                                                                                                                                                                                                                                                                                                                                                                                                                                                                                                                                                                                                                                                                                                                                                                                                                                                                                                                                                                                                                                                                                                                                                                                                                                                                                                                                                                                                                                                                                                                                                                                                                                                                                                                                                                                                 </t>
  </si>
  <si>
    <t>1) 07.09.2007, 
02.02.2014
2) 24.01.2014,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</si>
  <si>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24.07.98 № 124-ФЗ "Об основных гарантиях прав ребенка в Российской Федерации"</t>
  </si>
  <si>
    <t>1) ст. 19
2) ст. 5, п. 2, ст. 12</t>
  </si>
  <si>
    <t>1) 06.10.2003, не установлен
2) 03.08.1998, не установлен</t>
  </si>
  <si>
    <t>1) Закон Нижегородской области от 04.12.09 № 238-З "О внесении изменений в отдельные законы Нижегородской области по вопросам организации и обеспечения оздоровления и отдыха детей"
2) Постановление Правительства Нижегородской области от 31.12.09 № 986 "О внесении изменений в некоторые постановления Правительства Нижегородской области по вопросам организации отдыха и оздоровления детей"</t>
  </si>
  <si>
    <t>1) полностью
2) полностью</t>
  </si>
  <si>
    <t>1) 01.01.2010, не установлен
2) 01.01.2010, не установлен</t>
  </si>
  <si>
    <t>3.1.17 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</si>
  <si>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3.1.48 Расходы на исполнение полномочий по финансовому обеспечению осуществления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образовательные программы дошкольного образования</t>
  </si>
  <si>
    <t>07
07</t>
  </si>
  <si>
    <t>01
02</t>
  </si>
  <si>
    <t>3.1.49 Расходы на исполнение полномочий по финансовому обеспечению двухразовым бесплатным питанием обучающихся с ограниченными возможностями здоровья, не проживающих в муниципальных организациях, осуществляющих образовательную деятельность по адаптированным основным общеобразовательным программам</t>
  </si>
  <si>
    <t>3.1.60 Субвенции на исполнение полномочий по финансовому обеспечению выплат ежемесячного денежного вознаграждения за классное руководство педагогическим работникам муниципальных образовательных организаций Нижегородской области, реализующих образовательные программы начального, основного общего и среднего общего образования, в том числе адаптированные основные общеобразовательные программы</t>
  </si>
  <si>
    <t>3.1.61 Субвенции на исполнение полномочий по финансовому обеспечению выплаты компенсации педагогическим работникам за работу по подготовке и проведению государственной итоговой аттестации по образовательным программам основного общего и среднего образования</t>
  </si>
  <si>
    <t>3.1.51. Субвенция на осуществление полномочий по созданию административных комиссий в Нижегородской облости и на осуществление отдельных полномочий в области законодательства об административных правонарушениях</t>
  </si>
  <si>
    <t>РЕЕСТР РАСХОДНЫХ ОБЯЗАТЕЛЬСТВ  КНЯГИНИНСКОГО МУНИЦИПАЛЬНОГО РАЙОНА (ОКРУГА) (РЕЕСТР РАСХОДНЫХ ОБЯЗАТЕЛЬСТВ СУБЪЕКТА БЮДЖЕТНОГО ПЛАНИРОВАНИЯ БЮДЖЕТА КНЯГИНИНСКОГО МУНИЦИПАЛЬНОГО ОКРУГА</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</si>
</sst>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FC19]d\ mmmm\ yyyy\ &quot;г.&quot;"/>
    <numFmt numFmtId="174" formatCode="0.000"/>
    <numFmt numFmtId="175" formatCode="#,##0.0"/>
  </numFmts>
  <fonts count="51">
    <font>
      <sz val="10"/>
      <name val="Arial Cyr"/>
      <family val="0"/>
    </font>
    <font>
      <sz val="10"/>
      <name val="Times New Roman"/>
      <family val="1"/>
    </font>
    <font>
      <sz val="8"/>
      <name val="Times New Roman"/>
      <family val="1"/>
    </font>
    <font>
      <sz val="8"/>
      <name val="Arial Cyr"/>
      <family val="0"/>
    </font>
    <font>
      <b/>
      <sz val="8"/>
      <name val="Times New Roman"/>
      <family val="1"/>
    </font>
    <font>
      <b/>
      <sz val="10"/>
      <name val="Times New Roman"/>
      <family val="1"/>
    </font>
    <font>
      <b/>
      <sz val="10"/>
      <name val="Arial Cyr"/>
      <family val="0"/>
    </font>
    <font>
      <sz val="10"/>
      <color indexed="8"/>
      <name val="Times New Roman"/>
      <family val="1"/>
    </font>
    <font>
      <sz val="12"/>
      <name val="Times New Roman"/>
      <family val="1"/>
    </font>
    <font>
      <sz val="12"/>
      <name val="Arial Cyr"/>
      <family val="0"/>
    </font>
    <font>
      <sz val="8"/>
      <color indexed="8"/>
      <name val="Times New Roman"/>
      <family val="1"/>
    </font>
    <font>
      <sz val="10"/>
      <name val="Helv"/>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color indexed="63"/>
      </top>
      <bottom>
        <color indexed="63"/>
      </bottom>
    </border>
    <border>
      <left style="thin"/>
      <right style="thin"/>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11" fillId="0" borderId="0">
      <alignment/>
      <protection/>
    </xf>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188">
    <xf numFmtId="0" fontId="0" fillId="0" borderId="0" xfId="0" applyAlignment="1">
      <alignment/>
    </xf>
    <xf numFmtId="49" fontId="1" fillId="0" borderId="10" xfId="0" applyNumberFormat="1" applyFont="1" applyFill="1" applyBorder="1" applyAlignment="1">
      <alignment horizontal="center" vertical="center"/>
    </xf>
    <xf numFmtId="0" fontId="1" fillId="0" borderId="0" xfId="0" applyFont="1" applyFill="1" applyAlignment="1">
      <alignment vertical="center"/>
    </xf>
    <xf numFmtId="0" fontId="2" fillId="0" borderId="0" xfId="0" applyFont="1" applyFill="1" applyAlignment="1">
      <alignment vertical="center"/>
    </xf>
    <xf numFmtId="0" fontId="1" fillId="0" borderId="10" xfId="0" applyFont="1" applyFill="1" applyBorder="1" applyAlignment="1">
      <alignment horizontal="center" vertical="center"/>
    </xf>
    <xf numFmtId="0" fontId="3" fillId="0" borderId="0" xfId="0" applyFont="1" applyFill="1" applyAlignment="1">
      <alignment vertical="center"/>
    </xf>
    <xf numFmtId="0" fontId="4" fillId="0" borderId="0" xfId="0" applyFont="1" applyFill="1" applyAlignment="1">
      <alignment horizontal="center" vertical="center" wrapText="1"/>
    </xf>
    <xf numFmtId="0" fontId="4"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2" fillId="33" borderId="11" xfId="0" applyFont="1" applyFill="1" applyBorder="1" applyAlignment="1">
      <alignment horizontal="left" vertical="center" wrapText="1"/>
    </xf>
    <xf numFmtId="0" fontId="2" fillId="33" borderId="10" xfId="0" applyNumberFormat="1" applyFont="1" applyFill="1" applyBorder="1" applyAlignment="1">
      <alignment horizontal="left" vertical="center" wrapText="1"/>
    </xf>
    <xf numFmtId="0" fontId="0" fillId="0" borderId="0" xfId="0" applyFont="1" applyFill="1" applyAlignment="1">
      <alignment vertical="center"/>
    </xf>
    <xf numFmtId="0" fontId="5" fillId="0" borderId="0" xfId="0" applyFont="1" applyFill="1" applyAlignment="1">
      <alignment horizontal="center" vertical="center" wrapText="1"/>
    </xf>
    <xf numFmtId="0" fontId="5" fillId="0" borderId="10" xfId="0" applyFont="1" applyFill="1" applyBorder="1" applyAlignment="1">
      <alignment horizontal="center" vertical="center"/>
    </xf>
    <xf numFmtId="49" fontId="1" fillId="33" borderId="10" xfId="0" applyNumberFormat="1" applyFont="1" applyFill="1" applyBorder="1" applyAlignment="1">
      <alignment horizontal="center" vertical="center" wrapText="1"/>
    </xf>
    <xf numFmtId="0" fontId="1" fillId="0" borderId="10" xfId="0" applyFont="1" applyBorder="1" applyAlignment="1">
      <alignment vertical="center" wrapText="1"/>
    </xf>
    <xf numFmtId="0" fontId="0" fillId="0" borderId="0" xfId="0" applyFont="1" applyFill="1" applyAlignment="1">
      <alignment horizontal="center" vertical="center" wrapText="1"/>
    </xf>
    <xf numFmtId="0" fontId="6" fillId="0" borderId="0" xfId="0" applyFont="1" applyFill="1" applyAlignment="1">
      <alignment vertical="center"/>
    </xf>
    <xf numFmtId="49" fontId="1" fillId="0" borderId="0" xfId="0" applyNumberFormat="1" applyFont="1" applyFill="1" applyBorder="1" applyAlignment="1">
      <alignment vertical="center"/>
    </xf>
    <xf numFmtId="172" fontId="5" fillId="0" borderId="10" xfId="0" applyNumberFormat="1" applyFont="1" applyFill="1" applyBorder="1" applyAlignment="1">
      <alignment horizontal="center" vertical="center"/>
    </xf>
    <xf numFmtId="172" fontId="1" fillId="0" borderId="10" xfId="0" applyNumberFormat="1" applyFont="1" applyFill="1" applyBorder="1" applyAlignment="1">
      <alignment horizontal="center" vertical="center"/>
    </xf>
    <xf numFmtId="49" fontId="1" fillId="33" borderId="10" xfId="0" applyNumberFormat="1" applyFont="1" applyFill="1" applyBorder="1" applyAlignment="1">
      <alignment horizontal="center" vertical="center"/>
    </xf>
    <xf numFmtId="172" fontId="1" fillId="33" borderId="10" xfId="0" applyNumberFormat="1" applyFont="1" applyFill="1" applyBorder="1" applyAlignment="1">
      <alignment horizontal="center" vertical="center"/>
    </xf>
    <xf numFmtId="172" fontId="1" fillId="0" borderId="11" xfId="0" applyNumberFormat="1" applyFont="1" applyFill="1" applyBorder="1" applyAlignment="1">
      <alignment horizontal="center" vertical="center"/>
    </xf>
    <xf numFmtId="2" fontId="1" fillId="33" borderId="10" xfId="0" applyNumberFormat="1" applyFont="1" applyFill="1" applyBorder="1" applyAlignment="1">
      <alignment horizontal="center" vertical="center"/>
    </xf>
    <xf numFmtId="172" fontId="1" fillId="0" borderId="10" xfId="0" applyNumberFormat="1" applyFont="1" applyFill="1" applyBorder="1" applyAlignment="1">
      <alignment horizontal="center" vertical="center" wrapText="1"/>
    </xf>
    <xf numFmtId="0" fontId="1" fillId="0" borderId="12" xfId="0" applyFont="1" applyBorder="1" applyAlignment="1">
      <alignment vertical="center" wrapText="1"/>
    </xf>
    <xf numFmtId="0" fontId="1" fillId="0" borderId="13" xfId="0" applyFont="1" applyBorder="1" applyAlignment="1">
      <alignment vertical="center" wrapText="1"/>
    </xf>
    <xf numFmtId="0" fontId="3" fillId="0" borderId="0" xfId="0" applyFont="1" applyFill="1" applyAlignment="1">
      <alignment horizontal="center" vertical="center"/>
    </xf>
    <xf numFmtId="49" fontId="0" fillId="33" borderId="0" xfId="0" applyNumberFormat="1" applyFont="1" applyFill="1" applyAlignment="1">
      <alignment horizontal="center" vertical="center"/>
    </xf>
    <xf numFmtId="0" fontId="0" fillId="0" borderId="0" xfId="0" applyFont="1" applyFill="1" applyAlignment="1">
      <alignment horizontal="center" vertical="center"/>
    </xf>
    <xf numFmtId="0" fontId="2" fillId="0" borderId="0" xfId="0" applyFont="1" applyFill="1" applyAlignment="1">
      <alignment horizontal="center" vertical="center"/>
    </xf>
    <xf numFmtId="49" fontId="1" fillId="33" borderId="0" xfId="0" applyNumberFormat="1" applyFont="1" applyFill="1" applyAlignment="1">
      <alignment horizontal="center" vertical="center"/>
    </xf>
    <xf numFmtId="0" fontId="1" fillId="0" borderId="0" xfId="0" applyFont="1" applyFill="1" applyAlignment="1">
      <alignment horizontal="center" vertical="center"/>
    </xf>
    <xf numFmtId="49" fontId="1" fillId="0" borderId="11" xfId="0" applyNumberFormat="1" applyFont="1" applyFill="1" applyBorder="1" applyAlignment="1">
      <alignment horizontal="center" vertical="center" wrapText="1"/>
    </xf>
    <xf numFmtId="172" fontId="1" fillId="0" borderId="11" xfId="0" applyNumberFormat="1" applyFont="1" applyFill="1" applyBorder="1" applyAlignment="1">
      <alignment horizontal="center" vertical="center" wrapText="1"/>
    </xf>
    <xf numFmtId="2" fontId="1" fillId="0" borderId="11"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49" fontId="1" fillId="19" borderId="14" xfId="0" applyNumberFormat="1" applyFont="1" applyFill="1" applyBorder="1" applyAlignment="1">
      <alignment horizontal="center" vertical="center"/>
    </xf>
    <xf numFmtId="49" fontId="2" fillId="19" borderId="14" xfId="0" applyNumberFormat="1" applyFont="1" applyFill="1" applyBorder="1" applyAlignment="1">
      <alignment horizontal="center" vertical="center"/>
    </xf>
    <xf numFmtId="49" fontId="1" fillId="19" borderId="15" xfId="0" applyNumberFormat="1" applyFont="1" applyFill="1" applyBorder="1" applyAlignment="1">
      <alignment horizontal="center" vertical="center"/>
    </xf>
    <xf numFmtId="49" fontId="1" fillId="19" borderId="16" xfId="0" applyNumberFormat="1" applyFont="1" applyFill="1" applyBorder="1" applyAlignment="1">
      <alignment horizontal="center" vertical="center"/>
    </xf>
    <xf numFmtId="49" fontId="1" fillId="19" borderId="17" xfId="0" applyNumberFormat="1" applyFont="1" applyFill="1" applyBorder="1" applyAlignment="1">
      <alignment horizontal="center" vertical="center"/>
    </xf>
    <xf numFmtId="49" fontId="1" fillId="19" borderId="18" xfId="0" applyNumberFormat="1" applyFont="1" applyFill="1" applyBorder="1" applyAlignment="1">
      <alignment horizontal="center" vertical="center"/>
    </xf>
    <xf numFmtId="49" fontId="1" fillId="19" borderId="19" xfId="0" applyNumberFormat="1" applyFont="1" applyFill="1" applyBorder="1" applyAlignment="1">
      <alignment horizontal="center" vertical="center"/>
    </xf>
    <xf numFmtId="49" fontId="1" fillId="19" borderId="11" xfId="0" applyNumberFormat="1" applyFont="1" applyFill="1" applyBorder="1" applyAlignment="1">
      <alignment horizontal="center" vertical="center"/>
    </xf>
    <xf numFmtId="49" fontId="2" fillId="19" borderId="19" xfId="0" applyNumberFormat="1" applyFont="1" applyFill="1" applyBorder="1" applyAlignment="1">
      <alignment horizontal="center" vertical="center"/>
    </xf>
    <xf numFmtId="49" fontId="1" fillId="19" borderId="20" xfId="0" applyNumberFormat="1" applyFont="1" applyFill="1" applyBorder="1" applyAlignment="1">
      <alignment horizontal="center" vertical="center"/>
    </xf>
    <xf numFmtId="0" fontId="1" fillId="19" borderId="11" xfId="0" applyFont="1" applyFill="1" applyBorder="1" applyAlignment="1">
      <alignment horizontal="center" vertical="center"/>
    </xf>
    <xf numFmtId="0" fontId="2" fillId="19" borderId="11" xfId="0" applyFont="1" applyFill="1" applyBorder="1" applyAlignment="1">
      <alignment horizontal="center" vertical="center"/>
    </xf>
    <xf numFmtId="49" fontId="1" fillId="19" borderId="21" xfId="0" applyNumberFormat="1" applyFont="1" applyFill="1" applyBorder="1" applyAlignment="1">
      <alignment horizontal="center" vertical="center"/>
    </xf>
    <xf numFmtId="49" fontId="1" fillId="0" borderId="10" xfId="0" applyNumberFormat="1" applyFont="1" applyFill="1" applyBorder="1" applyAlignment="1" applyProtection="1">
      <alignment horizontal="center" vertical="center" wrapText="1" shrinkToFit="1"/>
      <protection locked="0"/>
    </xf>
    <xf numFmtId="175" fontId="1" fillId="33" borderId="10" xfId="0" applyNumberFormat="1" applyFont="1" applyFill="1" applyBorder="1" applyAlignment="1">
      <alignment horizontal="center" vertical="center"/>
    </xf>
    <xf numFmtId="175" fontId="1" fillId="33" borderId="10" xfId="0" applyNumberFormat="1" applyFont="1" applyFill="1" applyBorder="1" applyAlignment="1" applyProtection="1">
      <alignment horizontal="center" vertical="center" wrapText="1" shrinkToFit="1"/>
      <protection locked="0"/>
    </xf>
    <xf numFmtId="175" fontId="1" fillId="0" borderId="10" xfId="0" applyNumberFormat="1" applyFont="1" applyFill="1" applyBorder="1" applyAlignment="1">
      <alignment horizontal="center" vertical="center"/>
    </xf>
    <xf numFmtId="0" fontId="2" fillId="0" borderId="10" xfId="0" applyNumberFormat="1" applyFont="1" applyFill="1" applyBorder="1" applyAlignment="1" applyProtection="1">
      <alignment horizontal="left" vertical="center" wrapText="1" shrinkToFit="1"/>
      <protection locked="0"/>
    </xf>
    <xf numFmtId="0" fontId="1" fillId="19" borderId="10" xfId="0" applyFont="1" applyFill="1" applyBorder="1" applyAlignment="1">
      <alignment horizontal="center" vertical="center"/>
    </xf>
    <xf numFmtId="0" fontId="2" fillId="19" borderId="10" xfId="0" applyFont="1" applyFill="1" applyBorder="1" applyAlignment="1">
      <alignment horizontal="center" vertical="center"/>
    </xf>
    <xf numFmtId="172" fontId="5" fillId="19" borderId="10" xfId="0" applyNumberFormat="1" applyFont="1" applyFill="1" applyBorder="1" applyAlignment="1">
      <alignment horizontal="center" vertical="center"/>
    </xf>
    <xf numFmtId="0" fontId="1" fillId="0" borderId="0" xfId="0" applyFont="1" applyBorder="1" applyAlignment="1">
      <alignment vertical="center" wrapText="1"/>
    </xf>
    <xf numFmtId="0" fontId="2" fillId="0" borderId="10" xfId="0" applyFont="1" applyBorder="1" applyAlignment="1">
      <alignment horizontal="left" vertical="center" wrapText="1"/>
    </xf>
    <xf numFmtId="0" fontId="6" fillId="0" borderId="0" xfId="0" applyFont="1" applyFill="1" applyAlignment="1">
      <alignment horizontal="center" vertical="center" wrapText="1"/>
    </xf>
    <xf numFmtId="0" fontId="5" fillId="0" borderId="0" xfId="0" applyFont="1" applyFill="1" applyAlignment="1">
      <alignment horizontal="center" vertical="center"/>
    </xf>
    <xf numFmtId="49" fontId="5" fillId="19" borderId="11" xfId="0" applyNumberFormat="1" applyFont="1" applyFill="1" applyBorder="1" applyAlignment="1">
      <alignment horizontal="center" vertical="center"/>
    </xf>
    <xf numFmtId="175" fontId="5" fillId="0" borderId="10" xfId="0" applyNumberFormat="1" applyFont="1" applyFill="1" applyBorder="1" applyAlignment="1">
      <alignment horizontal="center" vertical="center"/>
    </xf>
    <xf numFmtId="172" fontId="5" fillId="0" borderId="11" xfId="0" applyNumberFormat="1" applyFont="1" applyFill="1" applyBorder="1" applyAlignment="1">
      <alignment horizontal="center" vertical="center"/>
    </xf>
    <xf numFmtId="172" fontId="5" fillId="0" borderId="11" xfId="0" applyNumberFormat="1" applyFont="1" applyFill="1" applyBorder="1" applyAlignment="1">
      <alignment horizontal="center" vertical="center" wrapText="1"/>
    </xf>
    <xf numFmtId="2" fontId="5" fillId="0" borderId="11" xfId="0" applyNumberFormat="1" applyFont="1" applyFill="1" applyBorder="1" applyAlignment="1">
      <alignment horizontal="center" vertical="center" wrapText="1"/>
    </xf>
    <xf numFmtId="175" fontId="5" fillId="33" borderId="10" xfId="0" applyNumberFormat="1" applyFont="1" applyFill="1" applyBorder="1" applyAlignment="1">
      <alignment horizontal="center" vertical="center"/>
    </xf>
    <xf numFmtId="172" fontId="5" fillId="0" borderId="10" xfId="0" applyNumberFormat="1" applyFont="1" applyFill="1" applyBorder="1" applyAlignment="1">
      <alignment horizontal="center" vertical="center" wrapText="1"/>
    </xf>
    <xf numFmtId="0" fontId="6" fillId="0" borderId="0" xfId="0" applyFont="1" applyFill="1" applyAlignment="1">
      <alignment horizontal="center" vertical="center"/>
    </xf>
    <xf numFmtId="49" fontId="5" fillId="19" borderId="16" xfId="0" applyNumberFormat="1" applyFont="1" applyFill="1" applyBorder="1" applyAlignment="1">
      <alignment horizontal="center" vertical="center"/>
    </xf>
    <xf numFmtId="172" fontId="6" fillId="0" borderId="0" xfId="0" applyNumberFormat="1" applyFont="1" applyFill="1" applyAlignment="1">
      <alignment vertical="center"/>
    </xf>
    <xf numFmtId="49" fontId="5" fillId="19" borderId="17"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49" fontId="1" fillId="19" borderId="10" xfId="0" applyNumberFormat="1" applyFont="1" applyFill="1" applyBorder="1" applyAlignment="1">
      <alignment horizontal="center" vertical="center"/>
    </xf>
    <xf numFmtId="49" fontId="1" fillId="19" borderId="20" xfId="0" applyNumberFormat="1" applyFont="1" applyFill="1" applyBorder="1" applyAlignment="1">
      <alignment horizontal="center" vertical="center"/>
    </xf>
    <xf numFmtId="49" fontId="1" fillId="19" borderId="16" xfId="0" applyNumberFormat="1" applyFont="1" applyFill="1" applyBorder="1" applyAlignment="1">
      <alignment horizontal="center" vertical="center"/>
    </xf>
    <xf numFmtId="2" fontId="5" fillId="33" borderId="11" xfId="0" applyNumberFormat="1" applyFont="1" applyFill="1" applyBorder="1" applyAlignment="1" applyProtection="1">
      <alignment horizontal="center" vertical="center" wrapText="1" shrinkToFit="1"/>
      <protection locked="0"/>
    </xf>
    <xf numFmtId="2" fontId="5" fillId="33" borderId="10" xfId="0" applyNumberFormat="1" applyFont="1" applyFill="1" applyBorder="1" applyAlignment="1" applyProtection="1">
      <alignment horizontal="center" vertical="center" wrapText="1" shrinkToFit="1"/>
      <protection locked="0"/>
    </xf>
    <xf numFmtId="2" fontId="1" fillId="33" borderId="10" xfId="0" applyNumberFormat="1" applyFont="1" applyFill="1" applyBorder="1" applyAlignment="1" applyProtection="1">
      <alignment horizontal="center" vertical="center" wrapText="1" shrinkToFit="1"/>
      <protection locked="0"/>
    </xf>
    <xf numFmtId="49" fontId="1" fillId="0" borderId="10" xfId="0" applyNumberFormat="1" applyFont="1" applyFill="1" applyBorder="1" applyAlignment="1">
      <alignment horizontal="center"/>
    </xf>
    <xf numFmtId="172" fontId="1" fillId="0" borderId="10" xfId="0" applyNumberFormat="1" applyFont="1" applyFill="1" applyBorder="1" applyAlignment="1">
      <alignment horizontal="center"/>
    </xf>
    <xf numFmtId="172" fontId="1" fillId="33" borderId="10" xfId="0" applyNumberFormat="1" applyFont="1" applyFill="1" applyBorder="1" applyAlignment="1">
      <alignment horizontal="center"/>
    </xf>
    <xf numFmtId="172" fontId="5" fillId="0" borderId="10" xfId="0" applyNumberFormat="1" applyFont="1" applyFill="1" applyBorder="1" applyAlignment="1">
      <alignment horizontal="center"/>
    </xf>
    <xf numFmtId="2" fontId="1" fillId="0" borderId="10" xfId="0" applyNumberFormat="1" applyFont="1" applyFill="1" applyBorder="1" applyAlignment="1">
      <alignment horizontal="center"/>
    </xf>
    <xf numFmtId="172" fontId="1" fillId="0" borderId="10" xfId="0" applyNumberFormat="1" applyFont="1" applyBorder="1" applyAlignment="1">
      <alignment horizontal="center" wrapText="1"/>
    </xf>
    <xf numFmtId="172" fontId="50" fillId="0" borderId="10" xfId="0" applyNumberFormat="1" applyFont="1" applyFill="1" applyBorder="1" applyAlignment="1">
      <alignment horizontal="center" wrapText="1"/>
    </xf>
    <xf numFmtId="172" fontId="5" fillId="33" borderId="10" xfId="0" applyNumberFormat="1" applyFont="1" applyFill="1" applyBorder="1" applyAlignment="1">
      <alignment horizontal="center" wrapText="1"/>
    </xf>
    <xf numFmtId="172" fontId="1" fillId="33" borderId="10" xfId="0" applyNumberFormat="1" applyFont="1" applyFill="1" applyBorder="1" applyAlignment="1">
      <alignment horizontal="center" wrapText="1"/>
    </xf>
    <xf numFmtId="0" fontId="1" fillId="33" borderId="10" xfId="0" applyFont="1" applyFill="1" applyBorder="1" applyAlignment="1">
      <alignment vertical="center" wrapText="1"/>
    </xf>
    <xf numFmtId="172" fontId="1" fillId="0" borderId="10" xfId="0" applyNumberFormat="1" applyFont="1" applyBorder="1" applyAlignment="1">
      <alignment vertical="center" wrapText="1"/>
    </xf>
    <xf numFmtId="172" fontId="50" fillId="0" borderId="10" xfId="0" applyNumberFormat="1" applyFont="1" applyFill="1" applyBorder="1" applyAlignment="1">
      <alignment horizontal="center"/>
    </xf>
    <xf numFmtId="2" fontId="1" fillId="33" borderId="10" xfId="0" applyNumberFormat="1" applyFont="1" applyFill="1" applyBorder="1" applyAlignment="1">
      <alignment horizontal="center"/>
    </xf>
    <xf numFmtId="172" fontId="50" fillId="33" borderId="10" xfId="0" applyNumberFormat="1" applyFont="1" applyFill="1" applyBorder="1" applyAlignment="1">
      <alignment horizontal="center"/>
    </xf>
    <xf numFmtId="172" fontId="1" fillId="0" borderId="10" xfId="0" applyNumberFormat="1" applyFont="1" applyFill="1" applyBorder="1" applyAlignment="1">
      <alignment horizontal="center" wrapText="1"/>
    </xf>
    <xf numFmtId="172" fontId="5" fillId="0" borderId="10" xfId="0" applyNumberFormat="1" applyFont="1" applyFill="1" applyBorder="1" applyAlignment="1">
      <alignment horizontal="center" wrapText="1"/>
    </xf>
    <xf numFmtId="49" fontId="1" fillId="33" borderId="10" xfId="59" applyNumberFormat="1" applyFont="1" applyFill="1" applyBorder="1" applyAlignment="1" applyProtection="1">
      <alignment horizontal="center" vertical="center" wrapText="1" shrinkToFit="1"/>
      <protection locked="0"/>
    </xf>
    <xf numFmtId="49" fontId="1" fillId="33" borderId="10" xfId="0" applyNumberFormat="1" applyFont="1" applyFill="1" applyBorder="1" applyAlignment="1" applyProtection="1">
      <alignment horizontal="center" vertical="center" wrapText="1" shrinkToFit="1"/>
      <protection locked="0"/>
    </xf>
    <xf numFmtId="49" fontId="1" fillId="0" borderId="10" xfId="0" applyNumberFormat="1" applyFont="1" applyFill="1" applyBorder="1" applyAlignment="1">
      <alignment horizontal="center" wrapText="1"/>
    </xf>
    <xf numFmtId="49" fontId="7" fillId="33" borderId="10" xfId="0" applyNumberFormat="1" applyFont="1" applyFill="1" applyBorder="1" applyAlignment="1" applyProtection="1">
      <alignment horizontal="center" vertical="center" wrapText="1" shrinkToFit="1"/>
      <protection locked="0"/>
    </xf>
    <xf numFmtId="49" fontId="1" fillId="0" borderId="10" xfId="0" applyNumberFormat="1" applyFont="1" applyBorder="1" applyAlignment="1">
      <alignment vertical="center" wrapText="1"/>
    </xf>
    <xf numFmtId="49" fontId="1" fillId="34" borderId="10" xfId="0" applyNumberFormat="1" applyFont="1" applyFill="1" applyBorder="1" applyAlignment="1">
      <alignment horizontal="center"/>
    </xf>
    <xf numFmtId="0" fontId="2" fillId="33" borderId="10" xfId="0" applyNumberFormat="1" applyFont="1" applyFill="1" applyBorder="1" applyAlignment="1" applyProtection="1">
      <alignment horizontal="left" vertical="center" wrapText="1" shrinkToFit="1"/>
      <protection locked="0"/>
    </xf>
    <xf numFmtId="0" fontId="2" fillId="0" borderId="1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10" fillId="0" borderId="10" xfId="0" applyNumberFormat="1" applyFont="1" applyFill="1" applyBorder="1" applyAlignment="1" applyProtection="1">
      <alignment horizontal="left" vertical="center" wrapText="1" shrinkToFit="1"/>
      <protection locked="0"/>
    </xf>
    <xf numFmtId="49" fontId="10" fillId="33" borderId="10" xfId="0" applyNumberFormat="1" applyFont="1" applyFill="1" applyBorder="1" applyAlignment="1" applyProtection="1">
      <alignment horizontal="left" vertical="center" wrapText="1" shrinkToFit="1"/>
      <protection locked="0"/>
    </xf>
    <xf numFmtId="0" fontId="2" fillId="33" borderId="11" xfId="0" applyNumberFormat="1" applyFont="1" applyFill="1" applyBorder="1" applyAlignment="1">
      <alignment horizontal="left" vertical="center" wrapText="1"/>
    </xf>
    <xf numFmtId="0" fontId="2" fillId="33" borderId="10" xfId="0" applyNumberFormat="1" applyFont="1" applyFill="1" applyBorder="1" applyAlignment="1" applyProtection="1">
      <alignment horizontal="left" vertical="center" wrapText="1"/>
      <protection locked="0"/>
    </xf>
    <xf numFmtId="14" fontId="2" fillId="33" borderId="10" xfId="59" applyNumberFormat="1" applyFont="1" applyFill="1" applyBorder="1" applyAlignment="1" applyProtection="1">
      <alignment horizontal="left" vertical="center" wrapText="1"/>
      <protection locked="0"/>
    </xf>
    <xf numFmtId="49" fontId="2" fillId="0" borderId="10" xfId="0" applyNumberFormat="1" applyFont="1" applyFill="1" applyBorder="1" applyAlignment="1">
      <alignment horizontal="left" vertical="center"/>
    </xf>
    <xf numFmtId="0" fontId="2" fillId="0" borderId="11"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14" fontId="2" fillId="33" borderId="10" xfId="0" applyNumberFormat="1" applyFont="1" applyFill="1" applyBorder="1" applyAlignment="1" applyProtection="1">
      <alignment horizontal="left" vertical="center" wrapText="1" shrinkToFit="1"/>
      <protection locked="0"/>
    </xf>
    <xf numFmtId="49" fontId="2" fillId="0" borderId="11" xfId="0" applyNumberFormat="1" applyFont="1" applyFill="1" applyBorder="1" applyAlignment="1">
      <alignment horizontal="left" vertical="center"/>
    </xf>
    <xf numFmtId="49" fontId="2" fillId="0" borderId="11" xfId="0" applyNumberFormat="1" applyFont="1" applyFill="1" applyBorder="1" applyAlignment="1">
      <alignment horizontal="left" vertical="center" wrapText="1"/>
    </xf>
    <xf numFmtId="14" fontId="2" fillId="33" borderId="10" xfId="0" applyNumberFormat="1" applyFont="1" applyFill="1" applyBorder="1" applyAlignment="1">
      <alignment horizontal="left" vertical="center" wrapText="1"/>
    </xf>
    <xf numFmtId="49" fontId="2" fillId="33" borderId="10"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14"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xf>
    <xf numFmtId="14" fontId="2" fillId="0" borderId="10" xfId="0" applyNumberFormat="1" applyFont="1" applyFill="1" applyBorder="1" applyAlignment="1">
      <alignment horizontal="left" vertical="center"/>
    </xf>
    <xf numFmtId="0" fontId="2" fillId="33" borderId="10" xfId="0" applyFont="1" applyFill="1" applyBorder="1" applyAlignment="1">
      <alignment horizontal="left" vertical="center"/>
    </xf>
    <xf numFmtId="49" fontId="2" fillId="33" borderId="11" xfId="0" applyNumberFormat="1" applyFont="1" applyFill="1" applyBorder="1" applyAlignment="1">
      <alignment horizontal="left" vertical="center"/>
    </xf>
    <xf numFmtId="14" fontId="2" fillId="33" borderId="10" xfId="0" applyNumberFormat="1" applyFont="1" applyFill="1" applyBorder="1" applyAlignment="1">
      <alignment horizontal="left" vertical="center"/>
    </xf>
    <xf numFmtId="0" fontId="2" fillId="0" borderId="11" xfId="0" applyFont="1" applyFill="1" applyBorder="1" applyAlignment="1">
      <alignment horizontal="left" vertical="center" wrapText="1"/>
    </xf>
    <xf numFmtId="14" fontId="2" fillId="0" borderId="11" xfId="0" applyNumberFormat="1" applyFont="1" applyFill="1" applyBorder="1" applyAlignment="1">
      <alignment horizontal="left" vertical="center" wrapText="1"/>
    </xf>
    <xf numFmtId="0" fontId="2" fillId="33" borderId="11" xfId="0" applyFont="1" applyFill="1" applyBorder="1" applyAlignment="1">
      <alignment horizontal="left" vertical="center"/>
    </xf>
    <xf numFmtId="49" fontId="2" fillId="33" borderId="11" xfId="0" applyNumberFormat="1" applyFont="1" applyFill="1" applyBorder="1" applyAlignment="1">
      <alignment horizontal="left" vertical="center" wrapText="1"/>
    </xf>
    <xf numFmtId="0" fontId="4" fillId="0" borderId="10" xfId="0" applyFont="1" applyFill="1" applyBorder="1" applyAlignment="1">
      <alignment horizontal="left" vertical="center"/>
    </xf>
    <xf numFmtId="49" fontId="2" fillId="33" borderId="10" xfId="0" applyNumberFormat="1" applyFont="1" applyFill="1" applyBorder="1" applyAlignment="1">
      <alignment horizontal="left" vertical="center"/>
    </xf>
    <xf numFmtId="14" fontId="2" fillId="0" borderId="10" xfId="0" applyNumberFormat="1" applyFont="1" applyFill="1" applyBorder="1" applyAlignment="1" applyProtection="1">
      <alignment horizontal="left" vertical="center" wrapText="1" shrinkToFit="1"/>
      <protection locked="0"/>
    </xf>
    <xf numFmtId="0" fontId="2" fillId="0" borderId="10" xfId="59" applyNumberFormat="1" applyFont="1" applyFill="1" applyBorder="1" applyAlignment="1" applyProtection="1">
      <alignment horizontal="left" vertical="center" wrapText="1" shrinkToFit="1"/>
      <protection locked="0"/>
    </xf>
    <xf numFmtId="14" fontId="2" fillId="0" borderId="10" xfId="59" applyNumberFormat="1" applyFont="1" applyFill="1" applyBorder="1" applyAlignment="1" applyProtection="1">
      <alignment horizontal="left" vertical="center" wrapText="1"/>
      <protection locked="0"/>
    </xf>
    <xf numFmtId="0" fontId="2" fillId="0" borderId="10" xfId="0" applyNumberFormat="1" applyFont="1" applyFill="1" applyBorder="1" applyAlignment="1" applyProtection="1">
      <alignment horizontal="left" vertical="center" wrapText="1"/>
      <protection locked="0"/>
    </xf>
    <xf numFmtId="0" fontId="2" fillId="0" borderId="22" xfId="0" applyFont="1" applyFill="1" applyBorder="1" applyAlignment="1">
      <alignment horizontal="left" vertical="center" wrapText="1"/>
    </xf>
    <xf numFmtId="171" fontId="2" fillId="33" borderId="10" xfId="61" applyFont="1" applyFill="1" applyBorder="1" applyAlignment="1">
      <alignment horizontal="left" vertical="center" wrapText="1"/>
    </xf>
    <xf numFmtId="0" fontId="4" fillId="0" borderId="22" xfId="0" applyFont="1" applyFill="1" applyBorder="1" applyAlignment="1">
      <alignment horizontal="left" vertical="center" wrapText="1"/>
    </xf>
    <xf numFmtId="0" fontId="10" fillId="33" borderId="10"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2" xfId="0" applyFont="1" applyBorder="1" applyAlignment="1">
      <alignment horizontal="left" vertical="center" wrapText="1"/>
    </xf>
    <xf numFmtId="49" fontId="10" fillId="33" borderId="10" xfId="0" applyNumberFormat="1"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19" borderId="10" xfId="0" applyFont="1" applyFill="1" applyBorder="1" applyAlignment="1">
      <alignment horizontal="left" vertical="center" wrapText="1"/>
    </xf>
    <xf numFmtId="2" fontId="1" fillId="0" borderId="10" xfId="0" applyNumberFormat="1" applyFont="1" applyFill="1" applyBorder="1" applyAlignment="1">
      <alignment horizontal="center" vertical="center"/>
    </xf>
    <xf numFmtId="2" fontId="1" fillId="0" borderId="10" xfId="0" applyNumberFormat="1" applyFont="1" applyBorder="1" applyAlignment="1">
      <alignment horizontal="center" vertical="center" wrapText="1"/>
    </xf>
    <xf numFmtId="2" fontId="1" fillId="0" borderId="10" xfId="0" applyNumberFormat="1" applyFont="1" applyBorder="1" applyAlignment="1">
      <alignment vertical="center" wrapText="1"/>
    </xf>
    <xf numFmtId="2" fontId="5" fillId="0" borderId="10" xfId="0" applyNumberFormat="1" applyFont="1" applyFill="1" applyBorder="1" applyAlignment="1">
      <alignment horizontal="center" vertical="center"/>
    </xf>
    <xf numFmtId="172" fontId="1" fillId="0" borderId="10" xfId="0" applyNumberFormat="1" applyFont="1" applyBorder="1" applyAlignment="1">
      <alignment horizontal="center" vertical="center" wrapText="1"/>
    </xf>
    <xf numFmtId="2" fontId="5" fillId="0" borderId="10" xfId="0" applyNumberFormat="1" applyFont="1" applyBorder="1" applyAlignment="1">
      <alignment horizontal="center" vertical="center" wrapText="1"/>
    </xf>
    <xf numFmtId="172" fontId="5" fillId="0" borderId="10" xfId="0" applyNumberFormat="1" applyFont="1" applyBorder="1" applyAlignment="1">
      <alignment horizontal="center" vertical="center" wrapText="1"/>
    </xf>
    <xf numFmtId="175" fontId="5" fillId="33" borderId="11" xfId="0" applyNumberFormat="1" applyFont="1" applyFill="1" applyBorder="1" applyAlignment="1" applyProtection="1">
      <alignment horizontal="center" vertical="center" wrapText="1" shrinkToFit="1"/>
      <protection locked="0"/>
    </xf>
    <xf numFmtId="175" fontId="5" fillId="33" borderId="10" xfId="0" applyNumberFormat="1" applyFont="1" applyFill="1" applyBorder="1" applyAlignment="1" applyProtection="1">
      <alignment horizontal="center" vertical="center" wrapText="1" shrinkToFit="1"/>
      <protection locked="0"/>
    </xf>
    <xf numFmtId="0" fontId="0" fillId="0" borderId="0" xfId="0" applyFont="1" applyFill="1" applyAlignment="1">
      <alignment horizontal="center" vertical="center" wrapText="1"/>
    </xf>
    <xf numFmtId="0" fontId="5" fillId="0" borderId="0" xfId="0" applyFont="1" applyFill="1" applyAlignment="1">
      <alignment horizontal="center" vertical="center" wrapText="1"/>
    </xf>
    <xf numFmtId="0" fontId="1" fillId="19" borderId="11" xfId="0" applyFont="1" applyFill="1" applyBorder="1" applyAlignment="1">
      <alignment horizontal="center" vertical="center" wrapText="1"/>
    </xf>
    <xf numFmtId="0" fontId="1" fillId="19" borderId="19" xfId="0" applyFont="1" applyFill="1" applyBorder="1" applyAlignment="1">
      <alignment horizontal="center" vertical="center" wrapText="1"/>
    </xf>
    <xf numFmtId="0" fontId="1" fillId="19" borderId="15" xfId="0" applyFont="1" applyFill="1" applyBorder="1" applyAlignment="1">
      <alignment horizontal="center" vertical="center" wrapText="1"/>
    </xf>
    <xf numFmtId="49" fontId="1" fillId="19" borderId="23" xfId="0" applyNumberFormat="1" applyFont="1" applyFill="1" applyBorder="1" applyAlignment="1">
      <alignment horizontal="center" vertical="center"/>
    </xf>
    <xf numFmtId="49" fontId="1" fillId="19" borderId="12" xfId="0" applyNumberFormat="1" applyFont="1" applyFill="1" applyBorder="1" applyAlignment="1">
      <alignment horizontal="center" vertical="center"/>
    </xf>
    <xf numFmtId="49" fontId="1" fillId="19" borderId="21" xfId="0" applyNumberFormat="1" applyFont="1" applyFill="1" applyBorder="1" applyAlignment="1">
      <alignment horizontal="center" vertical="center"/>
    </xf>
    <xf numFmtId="49" fontId="1" fillId="19" borderId="23" xfId="0" applyNumberFormat="1" applyFont="1" applyFill="1" applyBorder="1" applyAlignment="1">
      <alignment horizontal="center" vertical="center" wrapText="1"/>
    </xf>
    <xf numFmtId="49" fontId="1" fillId="19" borderId="21" xfId="0" applyNumberFormat="1" applyFont="1" applyFill="1" applyBorder="1" applyAlignment="1">
      <alignment horizontal="center" vertical="center" wrapText="1"/>
    </xf>
    <xf numFmtId="49" fontId="1" fillId="19" borderId="20" xfId="0" applyNumberFormat="1" applyFont="1" applyFill="1" applyBorder="1" applyAlignment="1">
      <alignment horizontal="center" vertical="center" wrapText="1"/>
    </xf>
    <xf numFmtId="49" fontId="1" fillId="19" borderId="14" xfId="0" applyNumberFormat="1" applyFont="1" applyFill="1" applyBorder="1" applyAlignment="1">
      <alignment horizontal="center" vertical="center" wrapText="1"/>
    </xf>
    <xf numFmtId="49" fontId="1" fillId="19" borderId="16" xfId="0" applyNumberFormat="1" applyFont="1" applyFill="1" applyBorder="1" applyAlignment="1">
      <alignment horizontal="center" vertical="center" wrapText="1"/>
    </xf>
    <xf numFmtId="49" fontId="1" fillId="19" borderId="18" xfId="0" applyNumberFormat="1" applyFont="1" applyFill="1" applyBorder="1" applyAlignment="1">
      <alignment horizontal="center" vertical="center" wrapText="1"/>
    </xf>
    <xf numFmtId="49" fontId="1" fillId="19" borderId="10" xfId="0" applyNumberFormat="1" applyFont="1" applyFill="1" applyBorder="1" applyAlignment="1">
      <alignment horizontal="center" vertical="center"/>
    </xf>
    <xf numFmtId="49" fontId="1" fillId="19" borderId="16" xfId="0" applyNumberFormat="1" applyFont="1" applyFill="1" applyBorder="1" applyAlignment="1">
      <alignment horizontal="center" vertical="center"/>
    </xf>
    <xf numFmtId="49" fontId="1" fillId="19" borderId="17" xfId="0" applyNumberFormat="1" applyFont="1" applyFill="1" applyBorder="1" applyAlignment="1">
      <alignment horizontal="center" vertical="center"/>
    </xf>
    <xf numFmtId="49" fontId="1" fillId="19" borderId="18" xfId="0" applyNumberFormat="1" applyFont="1" applyFill="1" applyBorder="1" applyAlignment="1">
      <alignment horizontal="center" vertical="center"/>
    </xf>
    <xf numFmtId="14" fontId="5" fillId="0" borderId="17" xfId="0" applyNumberFormat="1" applyFont="1" applyFill="1" applyBorder="1" applyAlignment="1">
      <alignment horizontal="center" vertical="center"/>
    </xf>
    <xf numFmtId="0" fontId="5" fillId="0" borderId="17" xfId="0" applyFont="1" applyFill="1" applyBorder="1" applyAlignment="1">
      <alignment horizontal="center" vertical="center"/>
    </xf>
    <xf numFmtId="0" fontId="8" fillId="0" borderId="0" xfId="0" applyFont="1" applyFill="1" applyAlignment="1">
      <alignment horizontal="left" vertical="center" wrapText="1"/>
    </xf>
    <xf numFmtId="0" fontId="9" fillId="0" borderId="0" xfId="0" applyFont="1" applyAlignment="1">
      <alignment horizontal="left" vertical="center" wrapText="1"/>
    </xf>
    <xf numFmtId="49" fontId="1" fillId="19" borderId="22" xfId="0" applyNumberFormat="1" applyFont="1" applyFill="1" applyBorder="1" applyAlignment="1">
      <alignment horizontal="center" vertical="center"/>
    </xf>
    <xf numFmtId="49" fontId="1" fillId="19" borderId="24" xfId="0" applyNumberFormat="1" applyFont="1" applyFill="1" applyBorder="1" applyAlignment="1">
      <alignment horizontal="center" vertical="center"/>
    </xf>
    <xf numFmtId="49" fontId="1" fillId="19" borderId="25" xfId="0" applyNumberFormat="1" applyFont="1" applyFill="1" applyBorder="1" applyAlignment="1">
      <alignment horizontal="center" vertical="center"/>
    </xf>
    <xf numFmtId="49" fontId="2" fillId="19" borderId="22" xfId="0" applyNumberFormat="1" applyFont="1" applyFill="1" applyBorder="1" applyAlignment="1">
      <alignment horizontal="center" vertical="center" wrapText="1"/>
    </xf>
    <xf numFmtId="49" fontId="2" fillId="19" borderId="24" xfId="0" applyNumberFormat="1" applyFont="1" applyFill="1" applyBorder="1" applyAlignment="1">
      <alignment horizontal="center" vertical="center" wrapText="1"/>
    </xf>
    <xf numFmtId="49" fontId="2" fillId="19" borderId="25" xfId="0" applyNumberFormat="1" applyFont="1" applyFill="1" applyBorder="1" applyAlignment="1">
      <alignment horizontal="center" vertical="center" wrapText="1"/>
    </xf>
    <xf numFmtId="49" fontId="1" fillId="19" borderId="11" xfId="0" applyNumberFormat="1" applyFont="1" applyFill="1" applyBorder="1" applyAlignment="1">
      <alignment horizontal="center" vertical="center" wrapText="1"/>
    </xf>
    <xf numFmtId="49" fontId="1" fillId="19" borderId="19" xfId="0" applyNumberFormat="1" applyFont="1" applyFill="1" applyBorder="1" applyAlignment="1">
      <alignment horizontal="center" vertical="center" wrapText="1"/>
    </xf>
    <xf numFmtId="49" fontId="1" fillId="19" borderId="15" xfId="0" applyNumberFormat="1" applyFont="1" applyFill="1" applyBorder="1" applyAlignment="1">
      <alignment horizontal="center" vertical="center" wrapText="1"/>
    </xf>
    <xf numFmtId="49" fontId="1" fillId="19" borderId="20" xfId="0" applyNumberFormat="1" applyFont="1" applyFill="1" applyBorder="1" applyAlignment="1">
      <alignment horizontal="center" vertical="center"/>
    </xf>
    <xf numFmtId="49" fontId="1" fillId="19" borderId="0" xfId="0" applyNumberFormat="1" applyFont="1" applyFill="1" applyBorder="1" applyAlignment="1">
      <alignment horizontal="center" vertical="center"/>
    </xf>
    <xf numFmtId="49" fontId="1" fillId="19" borderId="14" xfId="0" applyNumberFormat="1"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Стиль 1"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97"/>
  <sheetViews>
    <sheetView tabSelected="1" view="pageBreakPreview" zoomScale="80" zoomScaleSheetLayoutView="80" workbookViewId="0" topLeftCell="A1">
      <selection activeCell="J57" sqref="J57:U57"/>
    </sheetView>
  </sheetViews>
  <sheetFormatPr defaultColWidth="38.625" defaultRowHeight="12.75"/>
  <cols>
    <col min="1" max="1" width="32.75390625" style="11" customWidth="1"/>
    <col min="2" max="2" width="24.875" style="11" customWidth="1"/>
    <col min="3" max="3" width="8.625" style="11" customWidth="1"/>
    <col min="4" max="4" width="10.00390625" style="11" customWidth="1"/>
    <col min="5" max="5" width="55.25390625" style="5" customWidth="1"/>
    <col min="6" max="6" width="11.75390625" style="28" customWidth="1"/>
    <col min="7" max="7" width="13.00390625" style="28" customWidth="1"/>
    <col min="8" max="8" width="7.00390625" style="29" customWidth="1"/>
    <col min="9" max="9" width="7.25390625" style="30" customWidth="1"/>
    <col min="10" max="10" width="11.375" style="30" customWidth="1"/>
    <col min="11" max="11" width="10.625" style="30" customWidth="1"/>
    <col min="12" max="12" width="10.25390625" style="30" customWidth="1"/>
    <col min="13" max="13" width="10.25390625" style="70" customWidth="1"/>
    <col min="14" max="14" width="10.375" style="30" customWidth="1"/>
    <col min="15" max="15" width="7.00390625" style="30" customWidth="1"/>
    <col min="16" max="16" width="10.25390625" style="70" customWidth="1"/>
    <col min="17" max="17" width="9.625" style="30" customWidth="1"/>
    <col min="18" max="18" width="7.75390625" style="30" customWidth="1"/>
    <col min="19" max="19" width="12.25390625" style="70" customWidth="1"/>
    <col min="20" max="20" width="9.75390625" style="30" customWidth="1"/>
    <col min="21" max="21" width="7.00390625" style="30" customWidth="1"/>
    <col min="22" max="16384" width="38.625" style="11" customWidth="1"/>
  </cols>
  <sheetData>
    <row r="1" spans="10:22" ht="22.5" customHeight="1">
      <c r="J1" s="154"/>
      <c r="K1" s="154"/>
      <c r="L1" s="154"/>
      <c r="M1" s="154"/>
      <c r="N1" s="154"/>
      <c r="O1" s="154"/>
      <c r="P1" s="154"/>
      <c r="Q1" s="154"/>
      <c r="R1" s="154"/>
      <c r="S1" s="154"/>
      <c r="T1" s="154"/>
      <c r="U1" s="154"/>
      <c r="V1" s="17"/>
    </row>
    <row r="2" spans="10:21" ht="3" customHeight="1">
      <c r="J2" s="16"/>
      <c r="K2" s="16"/>
      <c r="L2" s="16"/>
      <c r="M2" s="61"/>
      <c r="N2" s="16"/>
      <c r="O2" s="16"/>
      <c r="P2" s="61"/>
      <c r="Q2" s="16"/>
      <c r="R2" s="16"/>
      <c r="S2" s="61"/>
      <c r="T2" s="16"/>
      <c r="U2" s="16"/>
    </row>
    <row r="3" spans="1:21" ht="12.75">
      <c r="A3" s="155" t="s">
        <v>395</v>
      </c>
      <c r="B3" s="155"/>
      <c r="C3" s="155"/>
      <c r="D3" s="155"/>
      <c r="E3" s="155"/>
      <c r="F3" s="155"/>
      <c r="G3" s="155"/>
      <c r="H3" s="155"/>
      <c r="I3" s="155"/>
      <c r="J3" s="155"/>
      <c r="K3" s="155"/>
      <c r="L3" s="155"/>
      <c r="M3" s="155"/>
      <c r="N3" s="155"/>
      <c r="O3" s="155"/>
      <c r="P3" s="155"/>
      <c r="Q3" s="155"/>
      <c r="R3" s="155"/>
      <c r="S3" s="155"/>
      <c r="T3" s="155"/>
      <c r="U3" s="155"/>
    </row>
    <row r="4" spans="1:21" ht="6" customHeight="1">
      <c r="A4" s="12"/>
      <c r="B4" s="12"/>
      <c r="C4" s="12"/>
      <c r="D4" s="12"/>
      <c r="E4" s="6"/>
      <c r="F4" s="6"/>
      <c r="G4" s="6"/>
      <c r="H4" s="12"/>
      <c r="I4" s="12"/>
      <c r="J4" s="12"/>
      <c r="K4" s="12"/>
      <c r="L4" s="12"/>
      <c r="M4" s="12"/>
      <c r="N4" s="12"/>
      <c r="O4" s="12"/>
      <c r="P4" s="12"/>
      <c r="Q4" s="12"/>
      <c r="R4" s="12"/>
      <c r="S4" s="12"/>
      <c r="T4" s="12"/>
      <c r="U4" s="12"/>
    </row>
    <row r="5" spans="1:21" ht="20.25" customHeight="1">
      <c r="A5" s="174" t="s">
        <v>115</v>
      </c>
      <c r="B5" s="175"/>
      <c r="C5" s="175"/>
      <c r="D5" s="175"/>
      <c r="E5" s="175"/>
      <c r="F5" s="175"/>
      <c r="G5" s="175"/>
      <c r="H5" s="175"/>
      <c r="I5" s="175"/>
      <c r="J5" s="175"/>
      <c r="K5" s="175"/>
      <c r="L5" s="175"/>
      <c r="M5" s="175"/>
      <c r="N5" s="175"/>
      <c r="O5" s="175"/>
      <c r="P5" s="175"/>
      <c r="Q5" s="175"/>
      <c r="R5" s="175"/>
      <c r="S5" s="175"/>
      <c r="T5" s="175"/>
      <c r="U5" s="175"/>
    </row>
    <row r="6" spans="1:21" ht="12.75">
      <c r="A6" s="2" t="s">
        <v>11</v>
      </c>
      <c r="B6" s="2"/>
      <c r="C6" s="2"/>
      <c r="D6" s="2"/>
      <c r="E6" s="3"/>
      <c r="F6" s="31"/>
      <c r="G6" s="31"/>
      <c r="H6" s="32"/>
      <c r="I6" s="33"/>
      <c r="J6" s="33"/>
      <c r="K6" s="33"/>
      <c r="L6" s="33"/>
      <c r="M6" s="62"/>
      <c r="N6" s="33"/>
      <c r="O6" s="33"/>
      <c r="P6" s="62"/>
      <c r="Q6" s="33"/>
      <c r="R6" s="33"/>
      <c r="S6" s="172">
        <v>44903</v>
      </c>
      <c r="T6" s="173"/>
      <c r="U6" s="173"/>
    </row>
    <row r="7" spans="1:22" ht="12.75">
      <c r="A7" s="156" t="s">
        <v>10</v>
      </c>
      <c r="B7" s="159" t="s">
        <v>12</v>
      </c>
      <c r="C7" s="160"/>
      <c r="D7" s="160"/>
      <c r="E7" s="160"/>
      <c r="F7" s="160"/>
      <c r="G7" s="161"/>
      <c r="H7" s="162" t="s">
        <v>13</v>
      </c>
      <c r="I7" s="163"/>
      <c r="J7" s="168" t="s">
        <v>3</v>
      </c>
      <c r="K7" s="168"/>
      <c r="L7" s="168"/>
      <c r="M7" s="168"/>
      <c r="N7" s="168"/>
      <c r="O7" s="168"/>
      <c r="P7" s="168"/>
      <c r="Q7" s="168"/>
      <c r="R7" s="168"/>
      <c r="S7" s="168"/>
      <c r="T7" s="168"/>
      <c r="U7" s="168"/>
      <c r="V7" s="18"/>
    </row>
    <row r="8" spans="1:22" ht="12.75">
      <c r="A8" s="157"/>
      <c r="B8" s="169" t="s">
        <v>14</v>
      </c>
      <c r="C8" s="170"/>
      <c r="D8" s="170"/>
      <c r="E8" s="170"/>
      <c r="F8" s="170"/>
      <c r="G8" s="171"/>
      <c r="H8" s="164"/>
      <c r="I8" s="165"/>
      <c r="J8" s="168"/>
      <c r="K8" s="168"/>
      <c r="L8" s="168"/>
      <c r="M8" s="168"/>
      <c r="N8" s="168"/>
      <c r="O8" s="168"/>
      <c r="P8" s="168"/>
      <c r="Q8" s="168"/>
      <c r="R8" s="168"/>
      <c r="S8" s="168"/>
      <c r="T8" s="168"/>
      <c r="U8" s="168"/>
      <c r="V8" s="18"/>
    </row>
    <row r="9" spans="1:21" ht="26.25" customHeight="1">
      <c r="A9" s="157"/>
      <c r="B9" s="176" t="s">
        <v>6</v>
      </c>
      <c r="C9" s="177"/>
      <c r="D9" s="178"/>
      <c r="E9" s="179" t="s">
        <v>39</v>
      </c>
      <c r="F9" s="180"/>
      <c r="G9" s="181"/>
      <c r="H9" s="166"/>
      <c r="I9" s="167"/>
      <c r="J9" s="162" t="s">
        <v>47</v>
      </c>
      <c r="K9" s="163"/>
      <c r="L9" s="38" t="s">
        <v>2</v>
      </c>
      <c r="M9" s="159" t="s">
        <v>1</v>
      </c>
      <c r="N9" s="160"/>
      <c r="O9" s="161"/>
      <c r="P9" s="159" t="s">
        <v>0</v>
      </c>
      <c r="Q9" s="160"/>
      <c r="R9" s="160"/>
      <c r="S9" s="160"/>
      <c r="T9" s="160"/>
      <c r="U9" s="161"/>
    </row>
    <row r="10" spans="1:21" ht="12.75">
      <c r="A10" s="157"/>
      <c r="B10" s="38" t="s">
        <v>15</v>
      </c>
      <c r="C10" s="38" t="s">
        <v>16</v>
      </c>
      <c r="D10" s="38" t="s">
        <v>17</v>
      </c>
      <c r="E10" s="39" t="s">
        <v>15</v>
      </c>
      <c r="F10" s="39" t="s">
        <v>16</v>
      </c>
      <c r="G10" s="39" t="s">
        <v>17</v>
      </c>
      <c r="H10" s="182" t="s">
        <v>4</v>
      </c>
      <c r="I10" s="182" t="s">
        <v>5</v>
      </c>
      <c r="J10" s="166"/>
      <c r="K10" s="167"/>
      <c r="L10" s="40" t="s">
        <v>52</v>
      </c>
      <c r="M10" s="185" t="s">
        <v>58</v>
      </c>
      <c r="N10" s="186"/>
      <c r="O10" s="187"/>
      <c r="P10" s="71"/>
      <c r="Q10" s="42"/>
      <c r="R10" s="42"/>
      <c r="S10" s="73"/>
      <c r="T10" s="42"/>
      <c r="U10" s="43"/>
    </row>
    <row r="11" spans="1:21" ht="12.75">
      <c r="A11" s="157"/>
      <c r="B11" s="38" t="s">
        <v>18</v>
      </c>
      <c r="C11" s="38" t="s">
        <v>19</v>
      </c>
      <c r="D11" s="38" t="s">
        <v>20</v>
      </c>
      <c r="E11" s="39" t="s">
        <v>18</v>
      </c>
      <c r="F11" s="39" t="s">
        <v>19</v>
      </c>
      <c r="G11" s="39" t="s">
        <v>20</v>
      </c>
      <c r="H11" s="183"/>
      <c r="I11" s="183"/>
      <c r="J11" s="44"/>
      <c r="K11" s="38"/>
      <c r="L11" s="44"/>
      <c r="M11" s="63"/>
      <c r="N11" s="45"/>
      <c r="O11" s="45"/>
      <c r="P11" s="159" t="s">
        <v>59</v>
      </c>
      <c r="Q11" s="160"/>
      <c r="R11" s="161"/>
      <c r="S11" s="159" t="s">
        <v>60</v>
      </c>
      <c r="T11" s="160"/>
      <c r="U11" s="161"/>
    </row>
    <row r="12" spans="1:21" ht="12.75">
      <c r="A12" s="157"/>
      <c r="B12" s="38" t="s">
        <v>21</v>
      </c>
      <c r="C12" s="38" t="s">
        <v>22</v>
      </c>
      <c r="D12" s="38" t="s">
        <v>23</v>
      </c>
      <c r="E12" s="39" t="s">
        <v>21</v>
      </c>
      <c r="F12" s="39" t="s">
        <v>22</v>
      </c>
      <c r="G12" s="39" t="s">
        <v>23</v>
      </c>
      <c r="H12" s="183"/>
      <c r="I12" s="183"/>
      <c r="J12" s="44" t="s">
        <v>24</v>
      </c>
      <c r="K12" s="38" t="s">
        <v>25</v>
      </c>
      <c r="L12" s="38"/>
      <c r="M12" s="44" t="s">
        <v>26</v>
      </c>
      <c r="N12" s="44" t="s">
        <v>27</v>
      </c>
      <c r="O12" s="44" t="s">
        <v>28</v>
      </c>
      <c r="P12" s="169"/>
      <c r="Q12" s="170"/>
      <c r="R12" s="171"/>
      <c r="S12" s="169"/>
      <c r="T12" s="170"/>
      <c r="U12" s="171"/>
    </row>
    <row r="13" spans="1:21" ht="12.75">
      <c r="A13" s="157"/>
      <c r="B13" s="44" t="s">
        <v>29</v>
      </c>
      <c r="C13" s="38" t="s">
        <v>30</v>
      </c>
      <c r="D13" s="38" t="s">
        <v>31</v>
      </c>
      <c r="E13" s="46" t="s">
        <v>29</v>
      </c>
      <c r="F13" s="39" t="s">
        <v>30</v>
      </c>
      <c r="G13" s="39" t="s">
        <v>31</v>
      </c>
      <c r="H13" s="183"/>
      <c r="I13" s="183"/>
      <c r="J13" s="44"/>
      <c r="K13" s="38"/>
      <c r="L13" s="38"/>
      <c r="M13" s="44"/>
      <c r="N13" s="44"/>
      <c r="O13" s="44"/>
      <c r="P13" s="76" t="s">
        <v>26</v>
      </c>
      <c r="Q13" s="47" t="s">
        <v>27</v>
      </c>
      <c r="R13" s="47" t="s">
        <v>28</v>
      </c>
      <c r="S13" s="76" t="s">
        <v>26</v>
      </c>
      <c r="T13" s="47" t="s">
        <v>27</v>
      </c>
      <c r="U13" s="45" t="s">
        <v>28</v>
      </c>
    </row>
    <row r="14" spans="1:21" ht="12.75">
      <c r="A14" s="158"/>
      <c r="B14" s="44"/>
      <c r="C14" s="38" t="s">
        <v>32</v>
      </c>
      <c r="D14" s="38" t="s">
        <v>33</v>
      </c>
      <c r="E14" s="46"/>
      <c r="F14" s="39" t="s">
        <v>32</v>
      </c>
      <c r="G14" s="39" t="s">
        <v>33</v>
      </c>
      <c r="H14" s="184"/>
      <c r="I14" s="184"/>
      <c r="J14" s="40"/>
      <c r="K14" s="43"/>
      <c r="L14" s="43"/>
      <c r="M14" s="40"/>
      <c r="N14" s="40"/>
      <c r="O14" s="40"/>
      <c r="P14" s="77"/>
      <c r="Q14" s="41"/>
      <c r="R14" s="41"/>
      <c r="S14" s="77"/>
      <c r="T14" s="41"/>
      <c r="U14" s="40"/>
    </row>
    <row r="15" spans="1:21" ht="12.75">
      <c r="A15" s="48">
        <v>1</v>
      </c>
      <c r="B15" s="48">
        <v>2</v>
      </c>
      <c r="C15" s="48">
        <v>3</v>
      </c>
      <c r="D15" s="48">
        <v>4</v>
      </c>
      <c r="E15" s="49">
        <v>5</v>
      </c>
      <c r="F15" s="49">
        <v>6</v>
      </c>
      <c r="G15" s="49">
        <v>7</v>
      </c>
      <c r="H15" s="50" t="s">
        <v>34</v>
      </c>
      <c r="I15" s="48">
        <v>9</v>
      </c>
      <c r="J15" s="48">
        <v>10</v>
      </c>
      <c r="K15" s="48">
        <v>11</v>
      </c>
      <c r="L15" s="48">
        <v>12</v>
      </c>
      <c r="M15" s="48">
        <v>13</v>
      </c>
      <c r="N15" s="48">
        <v>14</v>
      </c>
      <c r="O15" s="48">
        <v>15</v>
      </c>
      <c r="P15" s="48">
        <v>16</v>
      </c>
      <c r="Q15" s="48">
        <v>17</v>
      </c>
      <c r="R15" s="48">
        <v>18</v>
      </c>
      <c r="S15" s="48">
        <v>19</v>
      </c>
      <c r="T15" s="48">
        <v>20</v>
      </c>
      <c r="U15" s="48">
        <v>21</v>
      </c>
    </row>
    <row r="16" spans="1:21" ht="81" customHeight="1">
      <c r="A16" s="143" t="s">
        <v>40</v>
      </c>
      <c r="B16" s="13" t="s">
        <v>7</v>
      </c>
      <c r="C16" s="13" t="s">
        <v>7</v>
      </c>
      <c r="D16" s="13" t="s">
        <v>7</v>
      </c>
      <c r="E16" s="7" t="s">
        <v>7</v>
      </c>
      <c r="F16" s="7" t="s">
        <v>7</v>
      </c>
      <c r="G16" s="7" t="s">
        <v>7</v>
      </c>
      <c r="H16" s="13" t="s">
        <v>7</v>
      </c>
      <c r="I16" s="13" t="s">
        <v>7</v>
      </c>
      <c r="J16" s="19">
        <f>SUM(J18:J46)</f>
        <v>456949.1000000001</v>
      </c>
      <c r="K16" s="19">
        <f aca="true" t="shared" si="0" ref="K16:U16">SUM(K18:K46)</f>
        <v>419318.89999999997</v>
      </c>
      <c r="L16" s="19">
        <f t="shared" si="0"/>
        <v>483107.19999999995</v>
      </c>
      <c r="M16" s="19">
        <f t="shared" si="0"/>
        <v>376272.49999999994</v>
      </c>
      <c r="N16" s="19">
        <f t="shared" si="0"/>
        <v>376061.99999999994</v>
      </c>
      <c r="O16" s="19">
        <f t="shared" si="0"/>
        <v>210.5</v>
      </c>
      <c r="P16" s="19">
        <f t="shared" si="0"/>
        <v>266783.89999999997</v>
      </c>
      <c r="Q16" s="19">
        <f t="shared" si="0"/>
        <v>266783.89999999997</v>
      </c>
      <c r="R16" s="19">
        <f t="shared" si="0"/>
        <v>0</v>
      </c>
      <c r="S16" s="19">
        <f t="shared" si="0"/>
        <v>269919.1</v>
      </c>
      <c r="T16" s="19">
        <f t="shared" si="0"/>
        <v>269919.1</v>
      </c>
      <c r="U16" s="19">
        <f t="shared" si="0"/>
        <v>0</v>
      </c>
    </row>
    <row r="17" spans="1:21" ht="12.75">
      <c r="A17" s="136" t="s">
        <v>9</v>
      </c>
      <c r="B17" s="4"/>
      <c r="C17" s="4"/>
      <c r="D17" s="4"/>
      <c r="E17" s="8"/>
      <c r="F17" s="8"/>
      <c r="G17" s="8"/>
      <c r="H17" s="4"/>
      <c r="I17" s="4"/>
      <c r="J17" s="20"/>
      <c r="K17" s="20"/>
      <c r="L17" s="20"/>
      <c r="M17" s="19"/>
      <c r="N17" s="20"/>
      <c r="O17" s="20"/>
      <c r="P17" s="19"/>
      <c r="Q17" s="20"/>
      <c r="R17" s="20"/>
      <c r="S17" s="19"/>
      <c r="T17" s="20"/>
      <c r="U17" s="20"/>
    </row>
    <row r="18" spans="1:21" ht="114" customHeight="1">
      <c r="A18" s="104" t="s">
        <v>116</v>
      </c>
      <c r="B18" s="55" t="s">
        <v>117</v>
      </c>
      <c r="C18" s="55" t="s">
        <v>118</v>
      </c>
      <c r="D18" s="55" t="s">
        <v>119</v>
      </c>
      <c r="E18" s="106" t="s">
        <v>120</v>
      </c>
      <c r="F18" s="106" t="s">
        <v>121</v>
      </c>
      <c r="G18" s="106" t="s">
        <v>122</v>
      </c>
      <c r="H18" s="51" t="s">
        <v>321</v>
      </c>
      <c r="I18" s="51" t="s">
        <v>322</v>
      </c>
      <c r="J18" s="52">
        <f>7923.8+386.9+1011.4</f>
        <v>9322.1</v>
      </c>
      <c r="K18" s="53">
        <f>7921.7+292.4+1008.1</f>
        <v>9222.2</v>
      </c>
      <c r="L18" s="54">
        <f>9001.7+1012.8+1163.4</f>
        <v>11177.9</v>
      </c>
      <c r="M18" s="64">
        <f>N18+O18</f>
        <v>12832.5</v>
      </c>
      <c r="N18" s="54">
        <f>9919.8+1441.5+1282</f>
        <v>12643.3</v>
      </c>
      <c r="O18" s="54">
        <f>157+16.6+15.6</f>
        <v>189.2</v>
      </c>
      <c r="P18" s="64">
        <f>Q18+R18</f>
        <v>12798.1</v>
      </c>
      <c r="Q18" s="54">
        <f>10096.4+1404.1+1297.6</f>
        <v>12798.1</v>
      </c>
      <c r="R18" s="54">
        <v>0</v>
      </c>
      <c r="S18" s="64">
        <f>T18+U18</f>
        <v>12790.1</v>
      </c>
      <c r="T18" s="54">
        <f>10088.4+1404.1+1297.6</f>
        <v>12790.1</v>
      </c>
      <c r="U18" s="54">
        <v>0</v>
      </c>
    </row>
    <row r="19" spans="1:21" ht="63" customHeight="1">
      <c r="A19" s="136" t="s">
        <v>124</v>
      </c>
      <c r="B19" s="55" t="s">
        <v>125</v>
      </c>
      <c r="C19" s="55" t="s">
        <v>126</v>
      </c>
      <c r="D19" s="55" t="s">
        <v>127</v>
      </c>
      <c r="E19" s="106" t="s">
        <v>120</v>
      </c>
      <c r="F19" s="106" t="s">
        <v>121</v>
      </c>
      <c r="G19" s="106" t="s">
        <v>122</v>
      </c>
      <c r="H19" s="51" t="s">
        <v>71</v>
      </c>
      <c r="I19" s="51" t="s">
        <v>123</v>
      </c>
      <c r="J19" s="52">
        <v>1004.6</v>
      </c>
      <c r="K19" s="53">
        <v>1004.6</v>
      </c>
      <c r="L19" s="54">
        <v>1213</v>
      </c>
      <c r="M19" s="64">
        <f aca="true" t="shared" si="1" ref="M19:M46">N19+O19</f>
        <v>1659.3</v>
      </c>
      <c r="N19" s="54">
        <v>1638</v>
      </c>
      <c r="O19" s="54">
        <v>21.3</v>
      </c>
      <c r="P19" s="64">
        <f>Q19+R19</f>
        <v>1659.3</v>
      </c>
      <c r="Q19" s="54">
        <v>1659.3</v>
      </c>
      <c r="R19" s="54">
        <v>0</v>
      </c>
      <c r="S19" s="64">
        <f>T19+U19</f>
        <v>1659.3</v>
      </c>
      <c r="T19" s="54">
        <v>1659.3</v>
      </c>
      <c r="U19" s="54">
        <v>0</v>
      </c>
    </row>
    <row r="20" spans="1:21" ht="148.5" customHeight="1">
      <c r="A20" s="105" t="s">
        <v>179</v>
      </c>
      <c r="B20" s="103" t="s">
        <v>180</v>
      </c>
      <c r="C20" s="103" t="s">
        <v>181</v>
      </c>
      <c r="D20" s="103" t="s">
        <v>182</v>
      </c>
      <c r="E20" s="9" t="s">
        <v>184</v>
      </c>
      <c r="F20" s="105" t="s">
        <v>183</v>
      </c>
      <c r="G20" s="117" t="s">
        <v>185</v>
      </c>
      <c r="H20" s="97" t="s">
        <v>186</v>
      </c>
      <c r="I20" s="97" t="s">
        <v>187</v>
      </c>
      <c r="J20" s="22">
        <f>3.2+1+350.6</f>
        <v>354.8</v>
      </c>
      <c r="K20" s="22">
        <f>3.2+338</f>
        <v>341.2</v>
      </c>
      <c r="L20" s="22">
        <f>3+8+31.5+307.3</f>
        <v>349.8</v>
      </c>
      <c r="M20" s="64">
        <f t="shared" si="1"/>
        <v>1079.3</v>
      </c>
      <c r="N20" s="20">
        <v>1079.3</v>
      </c>
      <c r="O20" s="20"/>
      <c r="P20" s="19">
        <f>Q20+R20</f>
        <v>0</v>
      </c>
      <c r="Q20" s="20"/>
      <c r="R20" s="20"/>
      <c r="S20" s="19">
        <f>T20+U20</f>
        <v>0</v>
      </c>
      <c r="T20" s="20"/>
      <c r="U20" s="20"/>
    </row>
    <row r="21" spans="1:21" ht="180" customHeight="1">
      <c r="A21" s="139" t="s">
        <v>95</v>
      </c>
      <c r="B21" s="103" t="s">
        <v>188</v>
      </c>
      <c r="C21" s="103" t="s">
        <v>189</v>
      </c>
      <c r="D21" s="103" t="s">
        <v>190</v>
      </c>
      <c r="E21" s="105" t="s">
        <v>191</v>
      </c>
      <c r="F21" s="105" t="s">
        <v>192</v>
      </c>
      <c r="G21" s="105" t="s">
        <v>193</v>
      </c>
      <c r="H21" s="14" t="s">
        <v>195</v>
      </c>
      <c r="I21" s="14" t="s">
        <v>194</v>
      </c>
      <c r="J21" s="22">
        <f>563+18772.9</f>
        <v>19335.9</v>
      </c>
      <c r="K21" s="24">
        <f>484.6+18303.6</f>
        <v>18788.199999999997</v>
      </c>
      <c r="L21" s="22">
        <f>663+487</f>
        <v>1150</v>
      </c>
      <c r="M21" s="64">
        <f t="shared" si="1"/>
        <v>0</v>
      </c>
      <c r="N21" s="20"/>
      <c r="O21" s="20"/>
      <c r="P21" s="19"/>
      <c r="Q21" s="20"/>
      <c r="R21" s="20"/>
      <c r="S21" s="19"/>
      <c r="T21" s="20"/>
      <c r="U21" s="20"/>
    </row>
    <row r="22" spans="1:21" ht="230.25" customHeight="1">
      <c r="A22" s="139" t="s">
        <v>100</v>
      </c>
      <c r="B22" s="103" t="s">
        <v>196</v>
      </c>
      <c r="C22" s="103" t="s">
        <v>197</v>
      </c>
      <c r="D22" s="103" t="s">
        <v>198</v>
      </c>
      <c r="E22" s="105" t="s">
        <v>199</v>
      </c>
      <c r="F22" s="105" t="s">
        <v>200</v>
      </c>
      <c r="G22" s="105" t="s">
        <v>201</v>
      </c>
      <c r="H22" s="21" t="s">
        <v>50</v>
      </c>
      <c r="I22" s="21" t="s">
        <v>101</v>
      </c>
      <c r="J22" s="22">
        <v>9948.9</v>
      </c>
      <c r="K22" s="22">
        <v>9520.3</v>
      </c>
      <c r="L22" s="22">
        <f>522.9+8694.5</f>
        <v>9217.4</v>
      </c>
      <c r="M22" s="64">
        <f t="shared" si="1"/>
        <v>9104.7</v>
      </c>
      <c r="N22" s="20">
        <v>9104.7</v>
      </c>
      <c r="O22" s="20"/>
      <c r="P22" s="19"/>
      <c r="Q22" s="20"/>
      <c r="R22" s="20"/>
      <c r="S22" s="19"/>
      <c r="T22" s="20"/>
      <c r="U22" s="20"/>
    </row>
    <row r="23" spans="1:21" ht="278.25" customHeight="1">
      <c r="A23" s="137" t="s">
        <v>68</v>
      </c>
      <c r="B23" s="113" t="s">
        <v>125</v>
      </c>
      <c r="C23" s="113" t="s">
        <v>126</v>
      </c>
      <c r="D23" s="113" t="s">
        <v>215</v>
      </c>
      <c r="E23" s="10" t="s">
        <v>333</v>
      </c>
      <c r="F23" s="105" t="s">
        <v>334</v>
      </c>
      <c r="G23" s="118" t="s">
        <v>335</v>
      </c>
      <c r="H23" s="14" t="s">
        <v>336</v>
      </c>
      <c r="I23" s="14" t="s">
        <v>337</v>
      </c>
      <c r="J23" s="22">
        <f>0.5+0.5+0.8+0.5+3+1</f>
        <v>6.3</v>
      </c>
      <c r="K23" s="22">
        <f>0.5+0.5+0.5+3+1</f>
        <v>5.5</v>
      </c>
      <c r="L23" s="22">
        <f>0.5+4+3+1</f>
        <v>8.5</v>
      </c>
      <c r="M23" s="64">
        <f t="shared" si="1"/>
        <v>2677.6</v>
      </c>
      <c r="N23" s="20">
        <v>2677.6</v>
      </c>
      <c r="O23" s="20"/>
      <c r="P23" s="19">
        <f>Q23+R23</f>
        <v>2677.6</v>
      </c>
      <c r="Q23" s="20">
        <v>2677.6</v>
      </c>
      <c r="R23" s="20"/>
      <c r="S23" s="19">
        <f>T23+U23</f>
        <v>2677.6</v>
      </c>
      <c r="T23" s="20">
        <v>2677.6</v>
      </c>
      <c r="U23" s="20"/>
    </row>
    <row r="24" spans="1:21" ht="147" customHeight="1">
      <c r="A24" s="136" t="s">
        <v>128</v>
      </c>
      <c r="B24" s="55" t="s">
        <v>125</v>
      </c>
      <c r="C24" s="103" t="s">
        <v>339</v>
      </c>
      <c r="D24" s="55" t="s">
        <v>338</v>
      </c>
      <c r="E24" s="106" t="s">
        <v>202</v>
      </c>
      <c r="F24" s="103" t="s">
        <v>203</v>
      </c>
      <c r="G24" s="103" t="s">
        <v>204</v>
      </c>
      <c r="H24" s="51" t="s">
        <v>205</v>
      </c>
      <c r="I24" s="51" t="s">
        <v>206</v>
      </c>
      <c r="J24" s="52">
        <f>10474.6+1113.1</f>
        <v>11587.7</v>
      </c>
      <c r="K24" s="53">
        <f>479.4</f>
        <v>479.4</v>
      </c>
      <c r="L24" s="54">
        <f>6611.7+1521.6</f>
        <v>8133.299999999999</v>
      </c>
      <c r="M24" s="64">
        <f t="shared" si="1"/>
        <v>8463.3</v>
      </c>
      <c r="N24" s="54">
        <f>6931.7+1531.6</f>
        <v>8463.3</v>
      </c>
      <c r="O24" s="54">
        <v>0</v>
      </c>
      <c r="P24" s="64">
        <f aca="true" t="shared" si="2" ref="P24:P29">Q24+R24</f>
        <v>4976.2</v>
      </c>
      <c r="Q24" s="54">
        <f>3444.6+1531.6</f>
        <v>4976.2</v>
      </c>
      <c r="R24" s="54">
        <v>0</v>
      </c>
      <c r="S24" s="64">
        <f aca="true" t="shared" si="3" ref="S24:S29">T24+U24</f>
        <v>7497.4</v>
      </c>
      <c r="T24" s="54">
        <f>5965.8+1531.6</f>
        <v>7497.4</v>
      </c>
      <c r="U24" s="54">
        <v>0</v>
      </c>
    </row>
    <row r="25" spans="1:21" ht="165.75" customHeight="1">
      <c r="A25" s="105" t="s">
        <v>207</v>
      </c>
      <c r="B25" s="103" t="s">
        <v>208</v>
      </c>
      <c r="C25" s="103" t="s">
        <v>209</v>
      </c>
      <c r="D25" s="103" t="s">
        <v>210</v>
      </c>
      <c r="E25" s="103" t="s">
        <v>211</v>
      </c>
      <c r="F25" s="103" t="s">
        <v>212</v>
      </c>
      <c r="G25" s="103" t="s">
        <v>213</v>
      </c>
      <c r="H25" s="97" t="s">
        <v>317</v>
      </c>
      <c r="I25" s="97" t="s">
        <v>318</v>
      </c>
      <c r="J25" s="53">
        <f>1180.5</f>
        <v>1180.5</v>
      </c>
      <c r="K25" s="53">
        <v>20.3</v>
      </c>
      <c r="L25" s="53">
        <f>1319.8</f>
        <v>1319.8</v>
      </c>
      <c r="M25" s="64">
        <f t="shared" si="1"/>
        <v>643.3</v>
      </c>
      <c r="N25" s="53">
        <v>643.3</v>
      </c>
      <c r="O25" s="53"/>
      <c r="P25" s="78">
        <f t="shared" si="2"/>
        <v>180.9</v>
      </c>
      <c r="Q25" s="53">
        <v>180.9</v>
      </c>
      <c r="R25" s="53"/>
      <c r="S25" s="78">
        <f t="shared" si="3"/>
        <v>188.2</v>
      </c>
      <c r="T25" s="53">
        <v>188.2</v>
      </c>
      <c r="U25" s="53"/>
    </row>
    <row r="26" spans="1:21" ht="288" customHeight="1">
      <c r="A26" s="105" t="s">
        <v>214</v>
      </c>
      <c r="B26" s="119" t="s">
        <v>340</v>
      </c>
      <c r="C26" s="113" t="s">
        <v>345</v>
      </c>
      <c r="D26" s="113" t="s">
        <v>341</v>
      </c>
      <c r="E26" s="113" t="s">
        <v>342</v>
      </c>
      <c r="F26" s="113" t="s">
        <v>343</v>
      </c>
      <c r="G26" s="113" t="s">
        <v>344</v>
      </c>
      <c r="H26" s="14" t="s">
        <v>346</v>
      </c>
      <c r="I26" s="74" t="s">
        <v>347</v>
      </c>
      <c r="J26" s="53">
        <f>8503.7+6199.8+66254.3</f>
        <v>80957.8</v>
      </c>
      <c r="K26" s="53">
        <f>4303.7+6199.8+65654.3</f>
        <v>76157.8</v>
      </c>
      <c r="L26" s="53">
        <f>7381.3+11483.6+175931.8</f>
        <v>194796.69999999998</v>
      </c>
      <c r="M26" s="64">
        <f t="shared" si="1"/>
        <v>145439.5</v>
      </c>
      <c r="N26" s="53">
        <f>7000+8699.9+6547+126789.5-3596.9</f>
        <v>145439.5</v>
      </c>
      <c r="O26" s="53"/>
      <c r="P26" s="79">
        <f t="shared" si="2"/>
        <v>86805.70000000001</v>
      </c>
      <c r="Q26" s="53">
        <f>3545+6757.6+76503.1</f>
        <v>86805.70000000001</v>
      </c>
      <c r="R26" s="53"/>
      <c r="S26" s="78">
        <f t="shared" si="3"/>
        <v>87210.20000000001</v>
      </c>
      <c r="T26" s="53">
        <f>3545+6757.6+76907.6</f>
        <v>87210.20000000001</v>
      </c>
      <c r="U26" s="53"/>
    </row>
    <row r="27" spans="1:21" ht="96" customHeight="1">
      <c r="A27" s="142" t="s">
        <v>107</v>
      </c>
      <c r="B27" s="103" t="s">
        <v>216</v>
      </c>
      <c r="C27" s="103" t="s">
        <v>217</v>
      </c>
      <c r="D27" s="103" t="s">
        <v>218</v>
      </c>
      <c r="E27" s="105" t="s">
        <v>108</v>
      </c>
      <c r="F27" s="105" t="s">
        <v>69</v>
      </c>
      <c r="G27" s="105" t="s">
        <v>105</v>
      </c>
      <c r="H27" s="14" t="s">
        <v>219</v>
      </c>
      <c r="I27" s="14" t="s">
        <v>220</v>
      </c>
      <c r="J27" s="22">
        <v>83</v>
      </c>
      <c r="K27" s="22">
        <v>83</v>
      </c>
      <c r="L27" s="22">
        <f>10+5896.5</f>
        <v>5906.5</v>
      </c>
      <c r="M27" s="64">
        <f t="shared" si="1"/>
        <v>7022</v>
      </c>
      <c r="N27" s="20">
        <f>7022</f>
        <v>7022</v>
      </c>
      <c r="O27" s="20"/>
      <c r="P27" s="72">
        <f t="shared" si="2"/>
        <v>8106</v>
      </c>
      <c r="Q27" s="20">
        <f>8106</f>
        <v>8106</v>
      </c>
      <c r="R27" s="20"/>
      <c r="S27" s="19">
        <f t="shared" si="3"/>
        <v>8106</v>
      </c>
      <c r="T27" s="20">
        <v>8106</v>
      </c>
      <c r="U27" s="20"/>
    </row>
    <row r="28" spans="1:21" ht="109.5" customHeight="1">
      <c r="A28" s="105" t="s">
        <v>221</v>
      </c>
      <c r="B28" s="103" t="s">
        <v>222</v>
      </c>
      <c r="C28" s="103" t="s">
        <v>223</v>
      </c>
      <c r="D28" s="103" t="s">
        <v>224</v>
      </c>
      <c r="E28" s="103" t="s">
        <v>225</v>
      </c>
      <c r="F28" s="103" t="s">
        <v>226</v>
      </c>
      <c r="G28" s="103" t="s">
        <v>227</v>
      </c>
      <c r="H28" s="97" t="s">
        <v>229</v>
      </c>
      <c r="I28" s="97" t="s">
        <v>228</v>
      </c>
      <c r="J28" s="53">
        <f>601.1-0.4</f>
        <v>600.7</v>
      </c>
      <c r="K28" s="53">
        <v>599.8</v>
      </c>
      <c r="L28" s="53">
        <v>602.2</v>
      </c>
      <c r="M28" s="64">
        <f t="shared" si="1"/>
        <v>546.6</v>
      </c>
      <c r="N28" s="53">
        <v>546.6</v>
      </c>
      <c r="O28" s="53"/>
      <c r="P28" s="78">
        <f t="shared" si="2"/>
        <v>546.6</v>
      </c>
      <c r="Q28" s="53">
        <v>546.6</v>
      </c>
      <c r="R28" s="53"/>
      <c r="S28" s="78">
        <f t="shared" si="3"/>
        <v>546.6</v>
      </c>
      <c r="T28" s="53">
        <v>546.6</v>
      </c>
      <c r="U28" s="53"/>
    </row>
    <row r="29" spans="1:21" ht="75.75" customHeight="1">
      <c r="A29" s="105" t="s">
        <v>230</v>
      </c>
      <c r="B29" s="103" t="s">
        <v>125</v>
      </c>
      <c r="C29" s="103" t="s">
        <v>231</v>
      </c>
      <c r="D29" s="103" t="s">
        <v>215</v>
      </c>
      <c r="E29" s="103" t="s">
        <v>232</v>
      </c>
      <c r="F29" s="103" t="s">
        <v>233</v>
      </c>
      <c r="G29" s="114" t="s">
        <v>234</v>
      </c>
      <c r="H29" s="97" t="s">
        <v>319</v>
      </c>
      <c r="I29" s="97" t="s">
        <v>320</v>
      </c>
      <c r="J29" s="53">
        <f>132.4</f>
        <v>132.4</v>
      </c>
      <c r="K29" s="53">
        <f>132.4</f>
        <v>132.4</v>
      </c>
      <c r="L29" s="53"/>
      <c r="M29" s="64">
        <f t="shared" si="1"/>
        <v>0</v>
      </c>
      <c r="N29" s="53"/>
      <c r="O29" s="53"/>
      <c r="P29" s="78">
        <f t="shared" si="2"/>
        <v>0</v>
      </c>
      <c r="Q29" s="53"/>
      <c r="R29" s="53"/>
      <c r="S29" s="78">
        <f t="shared" si="3"/>
        <v>0</v>
      </c>
      <c r="T29" s="53"/>
      <c r="U29" s="53"/>
    </row>
    <row r="30" spans="1:21" ht="71.25" customHeight="1">
      <c r="A30" s="136" t="s">
        <v>327</v>
      </c>
      <c r="B30" s="104" t="s">
        <v>329</v>
      </c>
      <c r="C30" s="104" t="s">
        <v>328</v>
      </c>
      <c r="D30" s="120">
        <v>34697</v>
      </c>
      <c r="E30" s="121"/>
      <c r="F30" s="121"/>
      <c r="G30" s="121"/>
      <c r="H30" s="98" t="s">
        <v>101</v>
      </c>
      <c r="I30" s="98" t="s">
        <v>71</v>
      </c>
      <c r="J30" s="80">
        <v>11415.5</v>
      </c>
      <c r="K30" s="80">
        <v>11415.5</v>
      </c>
      <c r="L30" s="80">
        <v>11289.3</v>
      </c>
      <c r="M30" s="78">
        <v>15078.7</v>
      </c>
      <c r="N30" s="80">
        <f>M30</f>
        <v>15078.7</v>
      </c>
      <c r="O30" s="80"/>
      <c r="P30" s="78">
        <v>12451.9</v>
      </c>
      <c r="Q30" s="80">
        <f>P30</f>
        <v>12451.9</v>
      </c>
      <c r="R30" s="80"/>
      <c r="S30" s="78">
        <v>12374</v>
      </c>
      <c r="T30" s="80">
        <f>S30</f>
        <v>12374</v>
      </c>
      <c r="U30" s="81"/>
    </row>
    <row r="31" spans="1:21" ht="291" customHeight="1">
      <c r="A31" s="105" t="s">
        <v>70</v>
      </c>
      <c r="B31" s="103" t="s">
        <v>125</v>
      </c>
      <c r="C31" s="104" t="s">
        <v>330</v>
      </c>
      <c r="D31" s="122">
        <v>37900</v>
      </c>
      <c r="E31" s="9" t="s">
        <v>106</v>
      </c>
      <c r="F31" s="123" t="s">
        <v>69</v>
      </c>
      <c r="G31" s="117" t="s">
        <v>91</v>
      </c>
      <c r="H31" s="14" t="s">
        <v>331</v>
      </c>
      <c r="I31" s="14" t="s">
        <v>332</v>
      </c>
      <c r="J31" s="22">
        <f>6+19+327.6+28.3+136+150620.7</f>
        <v>151137.6</v>
      </c>
      <c r="K31" s="22">
        <f>6+19+83+7.2+104+148899.1</f>
        <v>149118.30000000002</v>
      </c>
      <c r="L31" s="22">
        <f>20+36+30+37.4+240+28391.5</f>
        <v>28754.9</v>
      </c>
      <c r="M31" s="64">
        <f t="shared" si="1"/>
        <v>36308.6</v>
      </c>
      <c r="N31" s="20">
        <v>36308.6</v>
      </c>
      <c r="O31" s="20"/>
      <c r="P31" s="19">
        <f>Q31+R31</f>
        <v>31147.1</v>
      </c>
      <c r="Q31" s="20">
        <v>31147.1</v>
      </c>
      <c r="R31" s="20"/>
      <c r="S31" s="19">
        <f>T31+U31</f>
        <v>31145</v>
      </c>
      <c r="T31" s="20">
        <v>31145</v>
      </c>
      <c r="U31" s="20"/>
    </row>
    <row r="32" spans="1:21" ht="118.5" customHeight="1">
      <c r="A32" s="136" t="s">
        <v>54</v>
      </c>
      <c r="B32" s="104" t="s">
        <v>57</v>
      </c>
      <c r="C32" s="121" t="s">
        <v>62</v>
      </c>
      <c r="D32" s="122">
        <v>37900</v>
      </c>
      <c r="E32" s="104" t="s">
        <v>94</v>
      </c>
      <c r="F32" s="117" t="s">
        <v>69</v>
      </c>
      <c r="G32" s="120" t="s">
        <v>92</v>
      </c>
      <c r="H32" s="1" t="s">
        <v>49</v>
      </c>
      <c r="I32" s="1" t="s">
        <v>48</v>
      </c>
      <c r="J32" s="20">
        <f>80+150</f>
        <v>230</v>
      </c>
      <c r="K32" s="20">
        <f>55.5+150</f>
        <v>205.5</v>
      </c>
      <c r="L32" s="20">
        <f>3.8+5.4</f>
        <v>9.2</v>
      </c>
      <c r="M32" s="64">
        <f t="shared" si="1"/>
        <v>25</v>
      </c>
      <c r="N32" s="20">
        <v>25</v>
      </c>
      <c r="O32" s="20"/>
      <c r="P32" s="19">
        <v>0</v>
      </c>
      <c r="Q32" s="20">
        <v>0</v>
      </c>
      <c r="R32" s="20"/>
      <c r="S32" s="19">
        <v>0</v>
      </c>
      <c r="T32" s="20">
        <v>0</v>
      </c>
      <c r="U32" s="20"/>
    </row>
    <row r="33" spans="1:21" ht="301.5" customHeight="1">
      <c r="A33" s="136" t="s">
        <v>55</v>
      </c>
      <c r="B33" s="104" t="s">
        <v>57</v>
      </c>
      <c r="C33" s="121" t="s">
        <v>62</v>
      </c>
      <c r="D33" s="122">
        <v>37900</v>
      </c>
      <c r="E33" s="10" t="s">
        <v>102</v>
      </c>
      <c r="F33" s="123" t="s">
        <v>69</v>
      </c>
      <c r="G33" s="118" t="s">
        <v>73</v>
      </c>
      <c r="H33" s="14" t="s">
        <v>235</v>
      </c>
      <c r="I33" s="14" t="s">
        <v>236</v>
      </c>
      <c r="J33" s="22">
        <f>3556.9+4534.8+2326.6+3605.3</f>
        <v>14023.600000000002</v>
      </c>
      <c r="K33" s="22">
        <f>3543.6+4467.6+2281.7+3396</f>
        <v>13688.900000000001</v>
      </c>
      <c r="L33" s="22">
        <f>3750.7+4981.5+2416.6+3762+14</f>
        <v>14924.800000000001</v>
      </c>
      <c r="M33" s="64">
        <f t="shared" si="1"/>
        <v>17801.9</v>
      </c>
      <c r="N33" s="20">
        <f>17791.9+10</f>
        <v>17801.9</v>
      </c>
      <c r="O33" s="20"/>
      <c r="P33" s="19">
        <f>Q33</f>
        <v>17596.9</v>
      </c>
      <c r="Q33" s="20">
        <f>17586.9+10</f>
        <v>17596.9</v>
      </c>
      <c r="R33" s="20"/>
      <c r="S33" s="19">
        <f>T33</f>
        <v>17596.9</v>
      </c>
      <c r="T33" s="20">
        <f>17586.9+10</f>
        <v>17596.9</v>
      </c>
      <c r="U33" s="20"/>
    </row>
    <row r="34" spans="1:21" ht="150.75" customHeight="1">
      <c r="A34" s="112" t="s">
        <v>143</v>
      </c>
      <c r="B34" s="103" t="s">
        <v>237</v>
      </c>
      <c r="C34" s="103" t="s">
        <v>238</v>
      </c>
      <c r="D34" s="103" t="s">
        <v>239</v>
      </c>
      <c r="E34" s="103" t="s">
        <v>240</v>
      </c>
      <c r="F34" s="103" t="s">
        <v>241</v>
      </c>
      <c r="G34" s="103" t="s">
        <v>242</v>
      </c>
      <c r="H34" s="99" t="s">
        <v>243</v>
      </c>
      <c r="I34" s="99" t="s">
        <v>244</v>
      </c>
      <c r="J34" s="82">
        <f>294.4+810.8</f>
        <v>1105.1999999999998</v>
      </c>
      <c r="K34" s="82">
        <f>294.4+810.8</f>
        <v>1105.1999999999998</v>
      </c>
      <c r="L34" s="83">
        <f>254.1+2043.5</f>
        <v>2297.6</v>
      </c>
      <c r="M34" s="64">
        <f t="shared" si="1"/>
        <v>1343.3</v>
      </c>
      <c r="N34" s="83">
        <f>132.5+1210.8</f>
        <v>1343.3</v>
      </c>
      <c r="O34" s="82"/>
      <c r="P34" s="84">
        <f>Q34+R34</f>
        <v>0</v>
      </c>
      <c r="Q34" s="82"/>
      <c r="R34" s="82"/>
      <c r="S34" s="84"/>
      <c r="T34" s="82"/>
      <c r="U34" s="85"/>
    </row>
    <row r="35" spans="1:21" ht="132" customHeight="1">
      <c r="A35" s="139" t="s">
        <v>103</v>
      </c>
      <c r="B35" s="105" t="s">
        <v>125</v>
      </c>
      <c r="C35" s="105" t="s">
        <v>323</v>
      </c>
      <c r="D35" s="105" t="s">
        <v>324</v>
      </c>
      <c r="E35" s="105" t="s">
        <v>104</v>
      </c>
      <c r="F35" s="105" t="s">
        <v>69</v>
      </c>
      <c r="G35" s="105" t="s">
        <v>105</v>
      </c>
      <c r="H35" s="14" t="s">
        <v>325</v>
      </c>
      <c r="I35" s="14" t="s">
        <v>326</v>
      </c>
      <c r="J35" s="22">
        <f>34812+26802.9</f>
        <v>61614.9</v>
      </c>
      <c r="K35" s="22">
        <f>34812+26759.2</f>
        <v>61571.2</v>
      </c>
      <c r="L35" s="22">
        <f>40268.5+17742.1</f>
        <v>58010.6</v>
      </c>
      <c r="M35" s="64">
        <f t="shared" si="1"/>
        <v>62216.3</v>
      </c>
      <c r="N35" s="23">
        <v>62216.3</v>
      </c>
      <c r="O35" s="23"/>
      <c r="P35" s="65">
        <f>Q35+R35</f>
        <v>61625.6</v>
      </c>
      <c r="Q35" s="23">
        <v>61625.6</v>
      </c>
      <c r="R35" s="23"/>
      <c r="S35" s="65">
        <f>T35+U35</f>
        <v>61625.6</v>
      </c>
      <c r="T35" s="23">
        <v>61625.6</v>
      </c>
      <c r="U35" s="23"/>
    </row>
    <row r="36" spans="1:21" ht="179.25" customHeight="1">
      <c r="A36" s="139" t="s">
        <v>111</v>
      </c>
      <c r="B36" s="103" t="s">
        <v>245</v>
      </c>
      <c r="C36" s="103" t="s">
        <v>246</v>
      </c>
      <c r="D36" s="103" t="s">
        <v>247</v>
      </c>
      <c r="E36" s="105" t="s">
        <v>248</v>
      </c>
      <c r="F36" s="105" t="s">
        <v>129</v>
      </c>
      <c r="G36" s="105" t="s">
        <v>130</v>
      </c>
      <c r="H36" s="14" t="s">
        <v>249</v>
      </c>
      <c r="I36" s="14" t="s">
        <v>250</v>
      </c>
      <c r="J36" s="22">
        <f>10+806.4</f>
        <v>816.4</v>
      </c>
      <c r="K36" s="22">
        <f>3.2+806.4</f>
        <v>809.6</v>
      </c>
      <c r="L36" s="22">
        <f>326.4+2.5+1061.4</f>
        <v>1390.3000000000002</v>
      </c>
      <c r="M36" s="64">
        <f t="shared" si="1"/>
        <v>1241.6</v>
      </c>
      <c r="N36" s="23">
        <f>2.3+1239.3</f>
        <v>1241.6</v>
      </c>
      <c r="O36" s="23"/>
      <c r="P36" s="65">
        <f>Q36</f>
        <v>1153.3</v>
      </c>
      <c r="Q36" s="23">
        <f>2.3+1151</f>
        <v>1153.3</v>
      </c>
      <c r="R36" s="23"/>
      <c r="S36" s="65">
        <f>T36</f>
        <v>471.3</v>
      </c>
      <c r="T36" s="23">
        <f>2.3+469</f>
        <v>471.3</v>
      </c>
      <c r="U36" s="23"/>
    </row>
    <row r="37" spans="1:21" ht="228" customHeight="1">
      <c r="A37" s="105" t="s">
        <v>75</v>
      </c>
      <c r="B37" s="124"/>
      <c r="C37" s="124"/>
      <c r="D37" s="124"/>
      <c r="E37" s="9" t="s">
        <v>109</v>
      </c>
      <c r="F37" s="123" t="s">
        <v>69</v>
      </c>
      <c r="G37" s="125">
        <v>42005</v>
      </c>
      <c r="H37" s="21" t="s">
        <v>50</v>
      </c>
      <c r="I37" s="21" t="s">
        <v>76</v>
      </c>
      <c r="J37" s="22">
        <f>5+30+20+480</f>
        <v>535</v>
      </c>
      <c r="K37" s="22">
        <f>5+30+6.6+130</f>
        <v>171.6</v>
      </c>
      <c r="L37" s="22">
        <f>10.3+21+13.6+50+566.7</f>
        <v>661.6</v>
      </c>
      <c r="M37" s="64">
        <f t="shared" si="1"/>
        <v>0</v>
      </c>
      <c r="N37" s="23"/>
      <c r="O37" s="23"/>
      <c r="P37" s="65"/>
      <c r="Q37" s="23"/>
      <c r="R37" s="23"/>
      <c r="S37" s="65"/>
      <c r="T37" s="23"/>
      <c r="U37" s="23"/>
    </row>
    <row r="38" spans="1:21" ht="154.5" customHeight="1">
      <c r="A38" s="126" t="s">
        <v>63</v>
      </c>
      <c r="B38" s="126" t="s">
        <v>251</v>
      </c>
      <c r="C38" s="126" t="s">
        <v>252</v>
      </c>
      <c r="D38" s="127" t="s">
        <v>253</v>
      </c>
      <c r="E38" s="9" t="s">
        <v>254</v>
      </c>
      <c r="F38" s="105" t="s">
        <v>255</v>
      </c>
      <c r="G38" s="117" t="s">
        <v>256</v>
      </c>
      <c r="H38" s="34" t="s">
        <v>257</v>
      </c>
      <c r="I38" s="34" t="s">
        <v>258</v>
      </c>
      <c r="J38" s="22">
        <f>55.6+165+295</f>
        <v>515.6</v>
      </c>
      <c r="K38" s="22">
        <f>45.3+161.3</f>
        <v>206.60000000000002</v>
      </c>
      <c r="L38" s="22">
        <f>61.2+51</f>
        <v>112.2</v>
      </c>
      <c r="M38" s="64">
        <f t="shared" si="1"/>
        <v>14439.6</v>
      </c>
      <c r="N38" s="35">
        <f>7407.8+6544.8+487</f>
        <v>14439.6</v>
      </c>
      <c r="O38" s="35"/>
      <c r="P38" s="66">
        <v>6811.8</v>
      </c>
      <c r="Q38" s="35">
        <v>6811.8</v>
      </c>
      <c r="R38" s="35"/>
      <c r="S38" s="66">
        <v>6811.8</v>
      </c>
      <c r="T38" s="35">
        <v>6811.8</v>
      </c>
      <c r="U38" s="35"/>
    </row>
    <row r="39" spans="1:21" ht="259.5" customHeight="1">
      <c r="A39" s="126" t="s">
        <v>64</v>
      </c>
      <c r="B39" s="126" t="s">
        <v>57</v>
      </c>
      <c r="C39" s="126" t="s">
        <v>62</v>
      </c>
      <c r="D39" s="127">
        <v>37900</v>
      </c>
      <c r="E39" s="10" t="s">
        <v>96</v>
      </c>
      <c r="F39" s="123" t="s">
        <v>69</v>
      </c>
      <c r="G39" s="118" t="s">
        <v>77</v>
      </c>
      <c r="H39" s="34" t="s">
        <v>66</v>
      </c>
      <c r="I39" s="34" t="s">
        <v>67</v>
      </c>
      <c r="J39" s="22">
        <f>2333.1+5266.5+3417.8+2506.8+5991.6</f>
        <v>19515.800000000003</v>
      </c>
      <c r="K39" s="22">
        <f>1721.2+2675.8+2892.4+1434.9+3747.6</f>
        <v>12471.9</v>
      </c>
      <c r="L39" s="22">
        <f>2626.6+4726.8+2899.1+2248.4+7733.2</f>
        <v>20234.1</v>
      </c>
      <c r="M39" s="64">
        <f t="shared" si="1"/>
        <v>16202.1</v>
      </c>
      <c r="N39" s="35">
        <f>13092.2+3109.9</f>
        <v>16202.1</v>
      </c>
      <c r="O39" s="35"/>
      <c r="P39" s="66">
        <v>9762.9</v>
      </c>
      <c r="Q39" s="35">
        <v>9762.9</v>
      </c>
      <c r="R39" s="35"/>
      <c r="S39" s="66">
        <v>10736.3</v>
      </c>
      <c r="T39" s="35">
        <v>10736.3</v>
      </c>
      <c r="U39" s="35"/>
    </row>
    <row r="40" spans="1:21" ht="201" customHeight="1">
      <c r="A40" s="60" t="s">
        <v>78</v>
      </c>
      <c r="B40" s="105" t="s">
        <v>97</v>
      </c>
      <c r="C40" s="105" t="s">
        <v>98</v>
      </c>
      <c r="D40" s="105" t="s">
        <v>99</v>
      </c>
      <c r="E40" s="9" t="s">
        <v>259</v>
      </c>
      <c r="F40" s="123" t="s">
        <v>69</v>
      </c>
      <c r="G40" s="117" t="s">
        <v>260</v>
      </c>
      <c r="H40" s="14" t="s">
        <v>219</v>
      </c>
      <c r="I40" s="14" t="s">
        <v>131</v>
      </c>
      <c r="J40" s="22">
        <f>90.5+80+19.1+157.6+32481.2</f>
        <v>32828.4</v>
      </c>
      <c r="K40" s="22">
        <f>90+41+17.5+157.6+29768.4</f>
        <v>30074.5</v>
      </c>
      <c r="L40" s="22">
        <f>94.1+65+24+130+8607.3</f>
        <v>8920.4</v>
      </c>
      <c r="M40" s="64">
        <f t="shared" si="1"/>
        <v>5494.4</v>
      </c>
      <c r="N40" s="35">
        <v>5494.4</v>
      </c>
      <c r="O40" s="35"/>
      <c r="P40" s="66"/>
      <c r="Q40" s="35"/>
      <c r="R40" s="35"/>
      <c r="S40" s="66"/>
      <c r="T40" s="35"/>
      <c r="U40" s="35"/>
    </row>
    <row r="41" spans="1:21" ht="106.5" customHeight="1">
      <c r="A41" s="105" t="s">
        <v>86</v>
      </c>
      <c r="B41" s="123"/>
      <c r="C41" s="123"/>
      <c r="D41" s="123"/>
      <c r="E41" s="10" t="s">
        <v>87</v>
      </c>
      <c r="F41" s="123" t="s">
        <v>69</v>
      </c>
      <c r="G41" s="117" t="s">
        <v>88</v>
      </c>
      <c r="H41" s="21" t="s">
        <v>49</v>
      </c>
      <c r="I41" s="21" t="s">
        <v>48</v>
      </c>
      <c r="J41" s="24">
        <v>3228.7</v>
      </c>
      <c r="K41" s="24">
        <v>3181.7</v>
      </c>
      <c r="L41" s="24">
        <v>0</v>
      </c>
      <c r="M41" s="64">
        <f t="shared" si="1"/>
        <v>0</v>
      </c>
      <c r="N41" s="36"/>
      <c r="O41" s="36"/>
      <c r="P41" s="67"/>
      <c r="Q41" s="36"/>
      <c r="R41" s="36"/>
      <c r="S41" s="67"/>
      <c r="T41" s="36"/>
      <c r="U41" s="36"/>
    </row>
    <row r="42" spans="1:21" ht="217.5" customHeight="1">
      <c r="A42" s="136" t="s">
        <v>65</v>
      </c>
      <c r="B42" s="104" t="s">
        <v>57</v>
      </c>
      <c r="C42" s="121" t="s">
        <v>62</v>
      </c>
      <c r="D42" s="122">
        <v>37900</v>
      </c>
      <c r="E42" s="10" t="s">
        <v>110</v>
      </c>
      <c r="F42" s="123" t="s">
        <v>69</v>
      </c>
      <c r="G42" s="105" t="s">
        <v>89</v>
      </c>
      <c r="H42" s="1" t="s">
        <v>49</v>
      </c>
      <c r="I42" s="1" t="s">
        <v>48</v>
      </c>
      <c r="J42" s="20">
        <f>785+119.6</f>
        <v>904.6</v>
      </c>
      <c r="K42" s="20">
        <f>746+119.6</f>
        <v>865.6</v>
      </c>
      <c r="L42" s="20">
        <f>869.7+695.7+322+140</f>
        <v>2027.4</v>
      </c>
      <c r="M42" s="64">
        <f t="shared" si="1"/>
        <v>2042.8</v>
      </c>
      <c r="N42" s="20">
        <v>2042.8</v>
      </c>
      <c r="O42" s="20"/>
      <c r="P42" s="19">
        <v>1877.8</v>
      </c>
      <c r="Q42" s="20">
        <v>1877.8</v>
      </c>
      <c r="R42" s="20"/>
      <c r="S42" s="19">
        <v>1877.8</v>
      </c>
      <c r="T42" s="20">
        <v>1877.8</v>
      </c>
      <c r="U42" s="20"/>
    </row>
    <row r="43" spans="1:21" ht="75" customHeight="1">
      <c r="A43" s="118" t="s">
        <v>261</v>
      </c>
      <c r="B43" s="103" t="s">
        <v>262</v>
      </c>
      <c r="C43" s="103" t="s">
        <v>263</v>
      </c>
      <c r="D43" s="103" t="s">
        <v>264</v>
      </c>
      <c r="E43" s="103"/>
      <c r="F43" s="103"/>
      <c r="G43" s="107"/>
      <c r="H43" s="100" t="s">
        <v>74</v>
      </c>
      <c r="I43" s="100" t="s">
        <v>48</v>
      </c>
      <c r="J43" s="53"/>
      <c r="K43" s="53"/>
      <c r="L43" s="53">
        <v>3.8</v>
      </c>
      <c r="M43" s="64">
        <f t="shared" si="1"/>
        <v>3.8</v>
      </c>
      <c r="N43" s="53">
        <v>3.8</v>
      </c>
      <c r="O43" s="53"/>
      <c r="P43" s="78">
        <f>Q43</f>
        <v>3.8</v>
      </c>
      <c r="Q43" s="53">
        <v>3.8</v>
      </c>
      <c r="R43" s="53"/>
      <c r="S43" s="78">
        <f>T43</f>
        <v>3.8</v>
      </c>
      <c r="T43" s="53">
        <v>3.8</v>
      </c>
      <c r="U43" s="53"/>
    </row>
    <row r="44" spans="1:21" ht="71.25" customHeight="1">
      <c r="A44" s="118" t="s">
        <v>265</v>
      </c>
      <c r="B44" s="103" t="s">
        <v>262</v>
      </c>
      <c r="C44" s="103" t="s">
        <v>266</v>
      </c>
      <c r="D44" s="103" t="s">
        <v>264</v>
      </c>
      <c r="E44" s="103"/>
      <c r="F44" s="103"/>
      <c r="G44" s="107"/>
      <c r="H44" s="100" t="s">
        <v>49</v>
      </c>
      <c r="I44" s="100" t="s">
        <v>71</v>
      </c>
      <c r="J44" s="53"/>
      <c r="K44" s="53"/>
      <c r="L44" s="53"/>
      <c r="M44" s="64">
        <f t="shared" si="1"/>
        <v>1428.6</v>
      </c>
      <c r="N44" s="53">
        <v>1428.6</v>
      </c>
      <c r="O44" s="53"/>
      <c r="P44" s="78"/>
      <c r="Q44" s="53"/>
      <c r="R44" s="53"/>
      <c r="S44" s="78"/>
      <c r="T44" s="53"/>
      <c r="U44" s="53"/>
    </row>
    <row r="45" spans="1:21" ht="409.5" customHeight="1">
      <c r="A45" s="105" t="s">
        <v>79</v>
      </c>
      <c r="B45" s="124"/>
      <c r="C45" s="124"/>
      <c r="D45" s="124"/>
      <c r="E45" s="9" t="s">
        <v>267</v>
      </c>
      <c r="F45" s="105" t="s">
        <v>268</v>
      </c>
      <c r="G45" s="117" t="s">
        <v>269</v>
      </c>
      <c r="H45" s="14" t="s">
        <v>270</v>
      </c>
      <c r="I45" s="14" t="s">
        <v>271</v>
      </c>
      <c r="J45" s="22">
        <f>0.5+0.5+0.5+1+5.4</f>
        <v>7.9</v>
      </c>
      <c r="K45" s="22">
        <v>0</v>
      </c>
      <c r="L45" s="22">
        <f>0.5+0.5+0.5+1+3+916.2</f>
        <v>921.7</v>
      </c>
      <c r="M45" s="64">
        <f t="shared" si="1"/>
        <v>0</v>
      </c>
      <c r="N45" s="20">
        <v>0</v>
      </c>
      <c r="O45" s="20"/>
      <c r="P45" s="19"/>
      <c r="Q45" s="20"/>
      <c r="R45" s="20"/>
      <c r="S45" s="19"/>
      <c r="T45" s="20"/>
      <c r="U45" s="20"/>
    </row>
    <row r="46" spans="1:21" ht="327.75" customHeight="1">
      <c r="A46" s="136" t="s">
        <v>61</v>
      </c>
      <c r="B46" s="104" t="s">
        <v>57</v>
      </c>
      <c r="C46" s="104" t="s">
        <v>272</v>
      </c>
      <c r="D46" s="122">
        <v>37900</v>
      </c>
      <c r="E46" s="108" t="s">
        <v>114</v>
      </c>
      <c r="F46" s="128" t="s">
        <v>69</v>
      </c>
      <c r="G46" s="129" t="s">
        <v>80</v>
      </c>
      <c r="H46" s="14" t="s">
        <v>273</v>
      </c>
      <c r="I46" s="14" t="s">
        <v>274</v>
      </c>
      <c r="J46" s="22">
        <f>2789.9+1195.8+997.2+1998.4+17573.9</f>
        <v>24555.2</v>
      </c>
      <c r="K46" s="22">
        <f>2682.9+1195.2+921.5+1430+11848.5</f>
        <v>18078.1</v>
      </c>
      <c r="L46" s="22">
        <f>177.1+1586.5+308.6+3039.4+93107.9+1454.7</f>
        <v>99674.2</v>
      </c>
      <c r="M46" s="64">
        <f t="shared" si="1"/>
        <v>13177.7</v>
      </c>
      <c r="N46" s="20">
        <v>13177.7</v>
      </c>
      <c r="O46" s="20"/>
      <c r="P46" s="19">
        <v>6602.4</v>
      </c>
      <c r="Q46" s="20">
        <v>6602.4</v>
      </c>
      <c r="R46" s="20"/>
      <c r="S46" s="19">
        <v>6601.2</v>
      </c>
      <c r="T46" s="20">
        <v>6601.2</v>
      </c>
      <c r="U46" s="20"/>
    </row>
    <row r="47" spans="1:21" ht="161.25" customHeight="1">
      <c r="A47" s="143" t="s">
        <v>41</v>
      </c>
      <c r="B47" s="130" t="s">
        <v>7</v>
      </c>
      <c r="C47" s="130" t="s">
        <v>7</v>
      </c>
      <c r="D47" s="130" t="s">
        <v>7</v>
      </c>
      <c r="E47" s="130" t="s">
        <v>7</v>
      </c>
      <c r="F47" s="130" t="s">
        <v>7</v>
      </c>
      <c r="G47" s="130" t="s">
        <v>7</v>
      </c>
      <c r="H47" s="13" t="s">
        <v>7</v>
      </c>
      <c r="I47" s="13" t="s">
        <v>7</v>
      </c>
      <c r="J47" s="19">
        <f aca="true" t="shared" si="4" ref="J47:U47">SUM(J49:J55)</f>
        <v>106212.7</v>
      </c>
      <c r="K47" s="19">
        <f t="shared" si="4"/>
        <v>103184.09999999999</v>
      </c>
      <c r="L47" s="19">
        <f t="shared" si="4"/>
        <v>114558.90000000001</v>
      </c>
      <c r="M47" s="19">
        <f t="shared" si="4"/>
        <v>137615.3</v>
      </c>
      <c r="N47" s="19">
        <f t="shared" si="4"/>
        <v>136362.4</v>
      </c>
      <c r="O47" s="19">
        <f t="shared" si="4"/>
        <v>1252.9</v>
      </c>
      <c r="P47" s="19">
        <f t="shared" si="4"/>
        <v>123158.09999999999</v>
      </c>
      <c r="Q47" s="19">
        <f t="shared" si="4"/>
        <v>123158.09999999999</v>
      </c>
      <c r="R47" s="19">
        <f t="shared" si="4"/>
        <v>0</v>
      </c>
      <c r="S47" s="19">
        <f t="shared" si="4"/>
        <v>123177</v>
      </c>
      <c r="T47" s="19">
        <f t="shared" si="4"/>
        <v>123177</v>
      </c>
      <c r="U47" s="19">
        <f t="shared" si="4"/>
        <v>0</v>
      </c>
    </row>
    <row r="48" spans="1:21" ht="15" customHeight="1">
      <c r="A48" s="136" t="s">
        <v>9</v>
      </c>
      <c r="B48" s="111"/>
      <c r="C48" s="111"/>
      <c r="D48" s="111"/>
      <c r="E48" s="111"/>
      <c r="F48" s="111"/>
      <c r="G48" s="111"/>
      <c r="H48" s="21"/>
      <c r="I48" s="1"/>
      <c r="J48" s="20"/>
      <c r="K48" s="20"/>
      <c r="L48" s="20"/>
      <c r="M48" s="19"/>
      <c r="N48" s="20"/>
      <c r="O48" s="20"/>
      <c r="P48" s="19"/>
      <c r="Q48" s="20"/>
      <c r="R48" s="20"/>
      <c r="S48" s="19"/>
      <c r="T48" s="20"/>
      <c r="U48" s="20"/>
    </row>
    <row r="49" spans="1:21" ht="297.75" customHeight="1">
      <c r="A49" s="9" t="s">
        <v>81</v>
      </c>
      <c r="B49" s="103" t="s">
        <v>275</v>
      </c>
      <c r="C49" s="103" t="s">
        <v>276</v>
      </c>
      <c r="D49" s="103" t="s">
        <v>277</v>
      </c>
      <c r="E49" s="10" t="s">
        <v>278</v>
      </c>
      <c r="F49" s="105" t="s">
        <v>279</v>
      </c>
      <c r="G49" s="118" t="s">
        <v>280</v>
      </c>
      <c r="H49" s="14" t="s">
        <v>348</v>
      </c>
      <c r="I49" s="14" t="s">
        <v>349</v>
      </c>
      <c r="J49" s="22">
        <f>2108.1+1779.6+1354+60+2023.8+3915+11.5+67.9+31763.7+1180.5+1170.6+2352.9+475.1</f>
        <v>48262.7</v>
      </c>
      <c r="K49" s="22">
        <f>2095.4+1767.4+1318.7+60+1960.2+3755.2+11.5+68+30086.5+1178.1+1165.4+2324.6+475.1</f>
        <v>46266.1</v>
      </c>
      <c r="L49" s="22">
        <f>2414.4+2088.2+1647.1+60+2328+4532.7+35479+1381.2+1383.4+2279.3+375.7</f>
        <v>53969</v>
      </c>
      <c r="M49" s="19">
        <f>N49+O49</f>
        <v>52769.2</v>
      </c>
      <c r="N49" s="20">
        <f>46037.8+1506+1499+3132.2</f>
        <v>52175</v>
      </c>
      <c r="O49" s="20">
        <f>496.9+24.1+24.1+49.1</f>
        <v>594.2</v>
      </c>
      <c r="P49" s="19">
        <f>Q49+R49</f>
        <v>41733.1</v>
      </c>
      <c r="Q49" s="20">
        <f>35505.2+1523.5+1523.1+3181.3</f>
        <v>41733.1</v>
      </c>
      <c r="R49" s="20"/>
      <c r="S49" s="19">
        <f>T49+U49</f>
        <v>41728.3</v>
      </c>
      <c r="T49" s="20">
        <f>35500.4+1523.5+1523.1+3181.3</f>
        <v>41728.3</v>
      </c>
      <c r="U49" s="20"/>
    </row>
    <row r="50" spans="1:21" ht="96.75" customHeight="1">
      <c r="A50" s="136" t="s">
        <v>42</v>
      </c>
      <c r="B50" s="131"/>
      <c r="C50" s="131"/>
      <c r="D50" s="131"/>
      <c r="E50" s="10" t="s">
        <v>112</v>
      </c>
      <c r="F50" s="123" t="s">
        <v>69</v>
      </c>
      <c r="G50" s="113" t="s">
        <v>113</v>
      </c>
      <c r="H50" s="21" t="s">
        <v>49</v>
      </c>
      <c r="I50" s="1" t="s">
        <v>49</v>
      </c>
      <c r="J50" s="20">
        <f>2817.6</f>
        <v>2817.6</v>
      </c>
      <c r="K50" s="20">
        <f>2817.6</f>
        <v>2817.6</v>
      </c>
      <c r="L50" s="20">
        <f>3047.8</f>
        <v>3047.8</v>
      </c>
      <c r="M50" s="19">
        <v>16913.3</v>
      </c>
      <c r="N50" s="20">
        <v>16759.3</v>
      </c>
      <c r="O50" s="20">
        <v>154</v>
      </c>
      <c r="P50" s="19">
        <v>16713.3</v>
      </c>
      <c r="Q50" s="20">
        <v>16713.3</v>
      </c>
      <c r="R50" s="20"/>
      <c r="S50" s="19">
        <v>16713.3</v>
      </c>
      <c r="T50" s="20">
        <v>16713.3</v>
      </c>
      <c r="U50" s="20"/>
    </row>
    <row r="51" spans="1:21" ht="127.5" customHeight="1">
      <c r="A51" s="136" t="s">
        <v>132</v>
      </c>
      <c r="B51" s="55" t="s">
        <v>133</v>
      </c>
      <c r="C51" s="55" t="s">
        <v>134</v>
      </c>
      <c r="D51" s="55" t="s">
        <v>135</v>
      </c>
      <c r="E51" s="55" t="s">
        <v>136</v>
      </c>
      <c r="F51" s="55" t="s">
        <v>137</v>
      </c>
      <c r="G51" s="132" t="s">
        <v>138</v>
      </c>
      <c r="H51" s="98" t="s">
        <v>350</v>
      </c>
      <c r="I51" s="98" t="s">
        <v>351</v>
      </c>
      <c r="J51" s="52">
        <f>2111.5+14054.3+14882+21674.5</f>
        <v>52722.3</v>
      </c>
      <c r="K51" s="52">
        <f>2036.8+13565.2+14572.2+21516.5</f>
        <v>51690.7</v>
      </c>
      <c r="L51" s="54">
        <f>2240.8+13176.9+15322+22509.7</f>
        <v>53249.4</v>
      </c>
      <c r="M51" s="64">
        <f>N51+O51</f>
        <v>63288.5</v>
      </c>
      <c r="N51" s="54">
        <f>16566.9+14696.5+13166.4+18354</f>
        <v>62783.8</v>
      </c>
      <c r="O51" s="54">
        <f>150.5+179+175.2</f>
        <v>504.7</v>
      </c>
      <c r="P51" s="64">
        <f>Q51+R51</f>
        <v>62530</v>
      </c>
      <c r="Q51" s="54">
        <f>16405.8+14689.7+13423+18011.5</f>
        <v>62530</v>
      </c>
      <c r="R51" s="54">
        <v>0</v>
      </c>
      <c r="S51" s="64">
        <f>T51+U51</f>
        <v>62530</v>
      </c>
      <c r="T51" s="54">
        <f>16405.8+14689.7+13423+18011.5</f>
        <v>62530</v>
      </c>
      <c r="U51" s="54">
        <v>0</v>
      </c>
    </row>
    <row r="52" spans="1:21" ht="132.75" customHeight="1">
      <c r="A52" s="105" t="s">
        <v>82</v>
      </c>
      <c r="B52" s="131"/>
      <c r="C52" s="131"/>
      <c r="D52" s="131"/>
      <c r="E52" s="105" t="s">
        <v>90</v>
      </c>
      <c r="F52" s="123" t="s">
        <v>69</v>
      </c>
      <c r="G52" s="125">
        <v>42005</v>
      </c>
      <c r="H52" s="21" t="s">
        <v>71</v>
      </c>
      <c r="I52" s="21" t="s">
        <v>72</v>
      </c>
      <c r="J52" s="22">
        <f>27.8+8.7</f>
        <v>36.5</v>
      </c>
      <c r="K52" s="22">
        <f>27.8+8.7</f>
        <v>36.5</v>
      </c>
      <c r="L52" s="22">
        <f>12</f>
        <v>12</v>
      </c>
      <c r="M52" s="19"/>
      <c r="N52" s="20"/>
      <c r="O52" s="20"/>
      <c r="P52" s="19"/>
      <c r="Q52" s="20"/>
      <c r="R52" s="20"/>
      <c r="S52" s="19"/>
      <c r="T52" s="20"/>
      <c r="U52" s="20"/>
    </row>
    <row r="53" spans="1:21" ht="138.75" customHeight="1">
      <c r="A53" s="105" t="s">
        <v>281</v>
      </c>
      <c r="B53" s="103" t="s">
        <v>282</v>
      </c>
      <c r="C53" s="103" t="s">
        <v>283</v>
      </c>
      <c r="D53" s="103" t="s">
        <v>284</v>
      </c>
      <c r="E53" s="103" t="s">
        <v>285</v>
      </c>
      <c r="F53" s="103" t="s">
        <v>286</v>
      </c>
      <c r="G53" s="103" t="s">
        <v>287</v>
      </c>
      <c r="H53" s="98" t="s">
        <v>76</v>
      </c>
      <c r="I53" s="98" t="s">
        <v>51</v>
      </c>
      <c r="J53" s="53">
        <f>1811.5+390.9+30</f>
        <v>2232.4</v>
      </c>
      <c r="K53" s="53">
        <f>1811.5+390.9+30</f>
        <v>2232.4</v>
      </c>
      <c r="L53" s="53">
        <f>4035+50+61.8</f>
        <v>4146.8</v>
      </c>
      <c r="M53" s="78">
        <f>N53+O53</f>
        <v>4396.8</v>
      </c>
      <c r="N53" s="53">
        <v>4396.8</v>
      </c>
      <c r="O53" s="53"/>
      <c r="P53" s="78">
        <f>Q53+R53</f>
        <v>2115.5</v>
      </c>
      <c r="Q53" s="53">
        <v>2115.5</v>
      </c>
      <c r="R53" s="53"/>
      <c r="S53" s="78">
        <f>T53+U53</f>
        <v>2115.5</v>
      </c>
      <c r="T53" s="53">
        <v>2115.5</v>
      </c>
      <c r="U53" s="53"/>
    </row>
    <row r="54" spans="1:21" ht="180" customHeight="1">
      <c r="A54" s="136" t="s">
        <v>139</v>
      </c>
      <c r="B54" s="55" t="s">
        <v>117</v>
      </c>
      <c r="C54" s="55" t="s">
        <v>140</v>
      </c>
      <c r="D54" s="55" t="s">
        <v>141</v>
      </c>
      <c r="E54" s="106" t="s">
        <v>120</v>
      </c>
      <c r="F54" s="106" t="s">
        <v>142</v>
      </c>
      <c r="G54" s="106" t="s">
        <v>122</v>
      </c>
      <c r="H54" s="74" t="s">
        <v>288</v>
      </c>
      <c r="I54" s="74" t="s">
        <v>289</v>
      </c>
      <c r="J54" s="52">
        <f>2.5+70.7</f>
        <v>73.2</v>
      </c>
      <c r="K54" s="52">
        <f>2.5+70.3</f>
        <v>72.8</v>
      </c>
      <c r="L54" s="52">
        <f>12+121.9</f>
        <v>133.9</v>
      </c>
      <c r="M54" s="68">
        <f>N54</f>
        <v>137.5</v>
      </c>
      <c r="N54" s="52">
        <f>26+111.5</f>
        <v>137.5</v>
      </c>
      <c r="O54" s="52">
        <v>0</v>
      </c>
      <c r="P54" s="68">
        <f>Q54</f>
        <v>16.2</v>
      </c>
      <c r="Q54" s="52">
        <f>4+12.2</f>
        <v>16.2</v>
      </c>
      <c r="R54" s="52">
        <v>0</v>
      </c>
      <c r="S54" s="68">
        <f>T54</f>
        <v>39.9</v>
      </c>
      <c r="T54" s="52">
        <f>12+27.9</f>
        <v>39.9</v>
      </c>
      <c r="U54" s="52">
        <v>0</v>
      </c>
    </row>
    <row r="55" spans="1:21" ht="164.25" customHeight="1">
      <c r="A55" s="140" t="s">
        <v>53</v>
      </c>
      <c r="B55" s="104" t="s">
        <v>57</v>
      </c>
      <c r="C55" s="121" t="s">
        <v>62</v>
      </c>
      <c r="D55" s="122">
        <v>37900</v>
      </c>
      <c r="E55" s="10" t="s">
        <v>93</v>
      </c>
      <c r="F55" s="123" t="s">
        <v>69</v>
      </c>
      <c r="G55" s="117" t="s">
        <v>83</v>
      </c>
      <c r="H55" s="21" t="s">
        <v>49</v>
      </c>
      <c r="I55" s="21" t="s">
        <v>48</v>
      </c>
      <c r="J55" s="22">
        <f>30+38</f>
        <v>68</v>
      </c>
      <c r="K55" s="22">
        <f>30+38</f>
        <v>68</v>
      </c>
      <c r="L55" s="22">
        <v>0</v>
      </c>
      <c r="M55" s="19">
        <v>110</v>
      </c>
      <c r="N55" s="20">
        <v>110</v>
      </c>
      <c r="O55" s="20"/>
      <c r="P55" s="19">
        <v>50</v>
      </c>
      <c r="Q55" s="20">
        <v>50</v>
      </c>
      <c r="R55" s="20"/>
      <c r="S55" s="19">
        <v>50</v>
      </c>
      <c r="T55" s="20">
        <v>50</v>
      </c>
      <c r="U55" s="20"/>
    </row>
    <row r="56" spans="1:21" ht="138.75" customHeight="1">
      <c r="A56" s="138" t="s">
        <v>43</v>
      </c>
      <c r="B56" s="130" t="s">
        <v>7</v>
      </c>
      <c r="C56" s="130" t="s">
        <v>7</v>
      </c>
      <c r="D56" s="130" t="s">
        <v>7</v>
      </c>
      <c r="E56" s="130" t="s">
        <v>7</v>
      </c>
      <c r="F56" s="130" t="s">
        <v>7</v>
      </c>
      <c r="G56" s="130" t="s">
        <v>7</v>
      </c>
      <c r="H56" s="13" t="s">
        <v>7</v>
      </c>
      <c r="I56" s="13" t="s">
        <v>7</v>
      </c>
      <c r="J56" s="19">
        <f aca="true" t="shared" si="5" ref="J56:U56">J57+J90</f>
        <v>152337.79999999996</v>
      </c>
      <c r="K56" s="19">
        <f t="shared" si="5"/>
        <v>146883.89999999997</v>
      </c>
      <c r="L56" s="19">
        <f t="shared" si="5"/>
        <v>159222.1</v>
      </c>
      <c r="M56" s="19">
        <f t="shared" si="5"/>
        <v>179784.1</v>
      </c>
      <c r="N56" s="19">
        <f t="shared" si="5"/>
        <v>179784.1</v>
      </c>
      <c r="O56" s="19">
        <f t="shared" si="5"/>
        <v>0</v>
      </c>
      <c r="P56" s="19">
        <f t="shared" si="5"/>
        <v>184738.7</v>
      </c>
      <c r="Q56" s="19">
        <f t="shared" si="5"/>
        <v>184738.7</v>
      </c>
      <c r="R56" s="19">
        <f t="shared" si="5"/>
        <v>0</v>
      </c>
      <c r="S56" s="19">
        <f t="shared" si="5"/>
        <v>183504.2</v>
      </c>
      <c r="T56" s="19">
        <f t="shared" si="5"/>
        <v>183504.2</v>
      </c>
      <c r="U56" s="19">
        <f t="shared" si="5"/>
        <v>0</v>
      </c>
    </row>
    <row r="57" spans="1:21" ht="48.75" customHeight="1">
      <c r="A57" s="136" t="s">
        <v>36</v>
      </c>
      <c r="B57" s="121" t="s">
        <v>7</v>
      </c>
      <c r="C57" s="121" t="s">
        <v>7</v>
      </c>
      <c r="D57" s="121" t="s">
        <v>7</v>
      </c>
      <c r="E57" s="121" t="s">
        <v>7</v>
      </c>
      <c r="F57" s="121" t="s">
        <v>7</v>
      </c>
      <c r="G57" s="121" t="s">
        <v>7</v>
      </c>
      <c r="H57" s="4" t="s">
        <v>7</v>
      </c>
      <c r="I57" s="4" t="s">
        <v>7</v>
      </c>
      <c r="J57" s="19">
        <f>SUM(J59:J89)</f>
        <v>152337.79999999996</v>
      </c>
      <c r="K57" s="19">
        <f aca="true" t="shared" si="6" ref="K57:U57">SUM(K59:K89)</f>
        <v>146883.89999999997</v>
      </c>
      <c r="L57" s="19">
        <f t="shared" si="6"/>
        <v>159222.1</v>
      </c>
      <c r="M57" s="19">
        <f t="shared" si="6"/>
        <v>179784.1</v>
      </c>
      <c r="N57" s="19">
        <f t="shared" si="6"/>
        <v>179784.1</v>
      </c>
      <c r="O57" s="19">
        <f t="shared" si="6"/>
        <v>0</v>
      </c>
      <c r="P57" s="19">
        <f t="shared" si="6"/>
        <v>184738.7</v>
      </c>
      <c r="Q57" s="19">
        <f t="shared" si="6"/>
        <v>184738.7</v>
      </c>
      <c r="R57" s="19">
        <f t="shared" si="6"/>
        <v>0</v>
      </c>
      <c r="S57" s="19">
        <f t="shared" si="6"/>
        <v>183504.2</v>
      </c>
      <c r="T57" s="19">
        <f t="shared" si="6"/>
        <v>183504.2</v>
      </c>
      <c r="U57" s="19">
        <f t="shared" si="6"/>
        <v>0</v>
      </c>
    </row>
    <row r="58" spans="1:26" ht="23.25" customHeight="1">
      <c r="A58" s="60" t="s">
        <v>9</v>
      </c>
      <c r="B58" s="60"/>
      <c r="C58" s="60"/>
      <c r="D58" s="60"/>
      <c r="E58" s="60"/>
      <c r="F58" s="60"/>
      <c r="G58" s="60"/>
      <c r="H58" s="37"/>
      <c r="I58" s="37"/>
      <c r="J58" s="25"/>
      <c r="K58" s="25"/>
      <c r="L58" s="25"/>
      <c r="M58" s="69"/>
      <c r="N58" s="25"/>
      <c r="O58" s="25"/>
      <c r="P58" s="69"/>
      <c r="Q58" s="25"/>
      <c r="R58" s="25"/>
      <c r="S58" s="69"/>
      <c r="T58" s="25"/>
      <c r="U58" s="25"/>
      <c r="V58" s="26"/>
      <c r="W58" s="26"/>
      <c r="X58" s="26"/>
      <c r="Y58" s="26"/>
      <c r="Z58" s="27"/>
    </row>
    <row r="59" spans="1:26" ht="186" customHeight="1">
      <c r="A59" s="136" t="s">
        <v>352</v>
      </c>
      <c r="B59" s="60" t="s">
        <v>353</v>
      </c>
      <c r="C59" s="60" t="s">
        <v>354</v>
      </c>
      <c r="D59" s="60" t="s">
        <v>355</v>
      </c>
      <c r="E59" s="60" t="s">
        <v>356</v>
      </c>
      <c r="F59" s="60" t="s">
        <v>357</v>
      </c>
      <c r="G59" s="60" t="s">
        <v>358</v>
      </c>
      <c r="H59" s="37" t="s">
        <v>359</v>
      </c>
      <c r="I59" s="37" t="s">
        <v>71</v>
      </c>
      <c r="J59" s="147">
        <v>33523.4</v>
      </c>
      <c r="K59" s="147">
        <v>33523.4</v>
      </c>
      <c r="L59" s="147">
        <v>37891.4</v>
      </c>
      <c r="M59" s="150">
        <f>N59</f>
        <v>37155.3</v>
      </c>
      <c r="N59" s="146">
        <v>37155.3</v>
      </c>
      <c r="O59" s="146">
        <v>0</v>
      </c>
      <c r="P59" s="148">
        <f>Q59</f>
        <v>37155.3</v>
      </c>
      <c r="Q59" s="146">
        <v>37155.3</v>
      </c>
      <c r="R59" s="146">
        <v>0</v>
      </c>
      <c r="S59" s="148">
        <f>T59</f>
        <v>37155.3</v>
      </c>
      <c r="T59" s="146">
        <v>37155.3</v>
      </c>
      <c r="U59" s="146">
        <v>0</v>
      </c>
      <c r="V59" s="59"/>
      <c r="W59" s="59"/>
      <c r="X59" s="59"/>
      <c r="Y59" s="59"/>
      <c r="Z59" s="59"/>
    </row>
    <row r="60" spans="1:26" ht="101.25" customHeight="1">
      <c r="A60" s="105" t="s">
        <v>290</v>
      </c>
      <c r="B60" s="103" t="s">
        <v>291</v>
      </c>
      <c r="C60" s="103" t="s">
        <v>292</v>
      </c>
      <c r="D60" s="103" t="s">
        <v>293</v>
      </c>
      <c r="E60" s="103" t="s">
        <v>294</v>
      </c>
      <c r="F60" s="109" t="s">
        <v>295</v>
      </c>
      <c r="G60" s="103" t="s">
        <v>296</v>
      </c>
      <c r="H60" s="97" t="s">
        <v>71</v>
      </c>
      <c r="I60" s="97" t="s">
        <v>50</v>
      </c>
      <c r="J60" s="53">
        <f>472-2.3+3.3</f>
        <v>473</v>
      </c>
      <c r="K60" s="53">
        <f>472-2.3+3.3</f>
        <v>473</v>
      </c>
      <c r="L60" s="53">
        <f>519+48.5</f>
        <v>567.5</v>
      </c>
      <c r="M60" s="78">
        <f>N60+O60</f>
        <v>600.8</v>
      </c>
      <c r="N60" s="53">
        <v>600.8</v>
      </c>
      <c r="O60" s="53"/>
      <c r="P60" s="78">
        <f>Q60+R60</f>
        <v>600.8</v>
      </c>
      <c r="Q60" s="53">
        <v>600.8</v>
      </c>
      <c r="R60" s="53"/>
      <c r="S60" s="78">
        <f>T60+U60</f>
        <v>600.8</v>
      </c>
      <c r="T60" s="53">
        <v>600.8</v>
      </c>
      <c r="U60" s="53"/>
      <c r="V60" s="59"/>
      <c r="W60" s="59"/>
      <c r="X60" s="59"/>
      <c r="Y60" s="59"/>
      <c r="Z60" s="59"/>
    </row>
    <row r="61" spans="1:26" ht="55.5" customHeight="1">
      <c r="A61" s="141" t="s">
        <v>144</v>
      </c>
      <c r="B61" s="60"/>
      <c r="C61" s="60"/>
      <c r="D61" s="60"/>
      <c r="E61" s="60" t="s">
        <v>145</v>
      </c>
      <c r="F61" s="60" t="s">
        <v>146</v>
      </c>
      <c r="G61" s="60" t="s">
        <v>147</v>
      </c>
      <c r="H61" s="101" t="s">
        <v>50</v>
      </c>
      <c r="I61" s="101" t="s">
        <v>49</v>
      </c>
      <c r="J61" s="86">
        <v>4237.7</v>
      </c>
      <c r="K61" s="86">
        <v>4237.7</v>
      </c>
      <c r="L61" s="87">
        <v>4726.4</v>
      </c>
      <c r="M61" s="88">
        <v>5398.9</v>
      </c>
      <c r="N61" s="89">
        <v>5398.9</v>
      </c>
      <c r="O61" s="89"/>
      <c r="P61" s="88">
        <v>5398.9</v>
      </c>
      <c r="Q61" s="89">
        <v>5398.9</v>
      </c>
      <c r="R61" s="90"/>
      <c r="S61" s="88">
        <v>5398.9</v>
      </c>
      <c r="T61" s="89">
        <v>5398.9</v>
      </c>
      <c r="U61" s="15"/>
      <c r="V61" s="59"/>
      <c r="W61" s="59"/>
      <c r="X61" s="59"/>
      <c r="Y61" s="59"/>
      <c r="Z61" s="59"/>
    </row>
    <row r="62" spans="1:26" ht="131.25" customHeight="1">
      <c r="A62" s="104" t="s">
        <v>360</v>
      </c>
      <c r="B62" s="60" t="s">
        <v>125</v>
      </c>
      <c r="C62" s="60" t="s">
        <v>361</v>
      </c>
      <c r="D62" s="60" t="s">
        <v>215</v>
      </c>
      <c r="E62" s="60" t="s">
        <v>362</v>
      </c>
      <c r="F62" s="60" t="s">
        <v>363</v>
      </c>
      <c r="G62" s="60" t="s">
        <v>364</v>
      </c>
      <c r="H62" s="37" t="s">
        <v>359</v>
      </c>
      <c r="I62" s="37" t="s">
        <v>365</v>
      </c>
      <c r="J62" s="91">
        <v>516.2</v>
      </c>
      <c r="K62" s="91">
        <v>516</v>
      </c>
      <c r="L62" s="91">
        <v>552.8</v>
      </c>
      <c r="M62" s="151">
        <f>N62</f>
        <v>642.3</v>
      </c>
      <c r="N62" s="149">
        <v>642.3</v>
      </c>
      <c r="O62" s="149">
        <v>0</v>
      </c>
      <c r="P62" s="19">
        <f>Q62</f>
        <v>642.3</v>
      </c>
      <c r="Q62" s="149">
        <v>642.3</v>
      </c>
      <c r="R62" s="149">
        <v>0</v>
      </c>
      <c r="S62" s="19">
        <f>T62</f>
        <v>642.3</v>
      </c>
      <c r="T62" s="149">
        <v>642.3</v>
      </c>
      <c r="U62" s="149"/>
      <c r="V62" s="59"/>
      <c r="W62" s="59"/>
      <c r="X62" s="59"/>
      <c r="Y62" s="59"/>
      <c r="Z62" s="59"/>
    </row>
    <row r="63" spans="1:26" ht="63.75" customHeight="1">
      <c r="A63" s="136" t="s">
        <v>366</v>
      </c>
      <c r="B63" s="55" t="s">
        <v>125</v>
      </c>
      <c r="C63" s="55" t="s">
        <v>367</v>
      </c>
      <c r="D63" s="55" t="s">
        <v>368</v>
      </c>
      <c r="E63" s="133" t="s">
        <v>369</v>
      </c>
      <c r="F63" s="134" t="s">
        <v>69</v>
      </c>
      <c r="G63" s="134">
        <v>39332</v>
      </c>
      <c r="H63" s="97" t="s">
        <v>359</v>
      </c>
      <c r="I63" s="97" t="s">
        <v>365</v>
      </c>
      <c r="J63" s="20">
        <v>468.7</v>
      </c>
      <c r="K63" s="20">
        <v>468.7</v>
      </c>
      <c r="L63" s="20">
        <v>563.2</v>
      </c>
      <c r="M63" s="151">
        <f>N63</f>
        <v>596.5</v>
      </c>
      <c r="N63" s="20">
        <v>596.5</v>
      </c>
      <c r="O63" s="20" t="s">
        <v>370</v>
      </c>
      <c r="P63" s="19">
        <f>Q63</f>
        <v>596.5</v>
      </c>
      <c r="Q63" s="20">
        <v>596.5</v>
      </c>
      <c r="R63" s="20" t="s">
        <v>370</v>
      </c>
      <c r="S63" s="19">
        <f>T63</f>
        <v>596.5</v>
      </c>
      <c r="T63" s="20">
        <v>596.5</v>
      </c>
      <c r="U63" s="20" t="s">
        <v>370</v>
      </c>
      <c r="V63" s="59"/>
      <c r="W63" s="59"/>
      <c r="X63" s="59"/>
      <c r="Y63" s="59"/>
      <c r="Z63" s="59"/>
    </row>
    <row r="64" spans="1:26" ht="185.25" customHeight="1">
      <c r="A64" s="136" t="s">
        <v>371</v>
      </c>
      <c r="B64" s="55" t="s">
        <v>353</v>
      </c>
      <c r="C64" s="55" t="s">
        <v>372</v>
      </c>
      <c r="D64" s="55" t="s">
        <v>355</v>
      </c>
      <c r="E64" s="55" t="s">
        <v>356</v>
      </c>
      <c r="F64" s="135" t="s">
        <v>373</v>
      </c>
      <c r="G64" s="55" t="s">
        <v>358</v>
      </c>
      <c r="H64" s="97" t="s">
        <v>359</v>
      </c>
      <c r="I64" s="97" t="s">
        <v>51</v>
      </c>
      <c r="J64" s="20">
        <v>64159.8</v>
      </c>
      <c r="K64" s="20">
        <v>64159.8</v>
      </c>
      <c r="L64" s="20">
        <v>68966.1</v>
      </c>
      <c r="M64" s="151">
        <f>N64</f>
        <v>78865.5</v>
      </c>
      <c r="N64" s="20">
        <v>78865.5</v>
      </c>
      <c r="O64" s="20" t="s">
        <v>370</v>
      </c>
      <c r="P64" s="19">
        <f>Q64</f>
        <v>78865.5</v>
      </c>
      <c r="Q64" s="20">
        <v>78865.5</v>
      </c>
      <c r="R64" s="20" t="s">
        <v>370</v>
      </c>
      <c r="S64" s="19">
        <f>T64</f>
        <v>78865.5</v>
      </c>
      <c r="T64" s="20">
        <v>78865.5</v>
      </c>
      <c r="U64" s="20" t="s">
        <v>370</v>
      </c>
      <c r="V64" s="59"/>
      <c r="W64" s="59"/>
      <c r="X64" s="59"/>
      <c r="Y64" s="59"/>
      <c r="Z64" s="59"/>
    </row>
    <row r="65" spans="1:26" ht="119.25" customHeight="1">
      <c r="A65" s="136" t="s">
        <v>374</v>
      </c>
      <c r="B65" s="55" t="s">
        <v>375</v>
      </c>
      <c r="C65" s="55" t="s">
        <v>376</v>
      </c>
      <c r="D65" s="55" t="s">
        <v>377</v>
      </c>
      <c r="E65" s="55" t="s">
        <v>378</v>
      </c>
      <c r="F65" s="135" t="s">
        <v>379</v>
      </c>
      <c r="G65" s="55" t="s">
        <v>380</v>
      </c>
      <c r="H65" s="97" t="s">
        <v>74</v>
      </c>
      <c r="I65" s="97" t="s">
        <v>50</v>
      </c>
      <c r="J65" s="20">
        <v>1885.1</v>
      </c>
      <c r="K65" s="20">
        <v>1801.2</v>
      </c>
      <c r="L65" s="20">
        <v>1501.6</v>
      </c>
      <c r="M65" s="151">
        <f>N65</f>
        <v>1625.6</v>
      </c>
      <c r="N65" s="20">
        <v>1625.6</v>
      </c>
      <c r="O65" s="20" t="s">
        <v>370</v>
      </c>
      <c r="P65" s="19">
        <f>Q65</f>
        <v>1625.6</v>
      </c>
      <c r="Q65" s="20">
        <v>1625.6</v>
      </c>
      <c r="R65" s="20"/>
      <c r="S65" s="19">
        <f>T65</f>
        <v>1625.6</v>
      </c>
      <c r="T65" s="20">
        <v>1625.6</v>
      </c>
      <c r="U65" s="20" t="s">
        <v>370</v>
      </c>
      <c r="V65" s="59"/>
      <c r="W65" s="59"/>
      <c r="X65" s="59"/>
      <c r="Y65" s="59"/>
      <c r="Z65" s="59"/>
    </row>
    <row r="66" spans="1:26" ht="140.25" customHeight="1">
      <c r="A66" s="136" t="s">
        <v>387</v>
      </c>
      <c r="B66" s="55" t="s">
        <v>381</v>
      </c>
      <c r="C66" s="55" t="s">
        <v>382</v>
      </c>
      <c r="D66" s="55" t="s">
        <v>383</v>
      </c>
      <c r="E66" s="55" t="s">
        <v>384</v>
      </c>
      <c r="F66" s="135" t="s">
        <v>385</v>
      </c>
      <c r="G66" s="55" t="s">
        <v>386</v>
      </c>
      <c r="H66" s="97" t="s">
        <v>359</v>
      </c>
      <c r="I66" s="97" t="s">
        <v>359</v>
      </c>
      <c r="J66" s="20">
        <v>183.4</v>
      </c>
      <c r="K66" s="20">
        <v>183.4</v>
      </c>
      <c r="L66" s="20">
        <v>240.3</v>
      </c>
      <c r="M66" s="151">
        <f>N66</f>
        <v>284.2</v>
      </c>
      <c r="N66" s="20">
        <v>284.2</v>
      </c>
      <c r="O66" s="20" t="s">
        <v>370</v>
      </c>
      <c r="P66" s="19">
        <f>Q66</f>
        <v>284.2</v>
      </c>
      <c r="Q66" s="20">
        <v>284.2</v>
      </c>
      <c r="R66" s="20" t="s">
        <v>370</v>
      </c>
      <c r="S66" s="19">
        <f>T66</f>
        <v>284.2</v>
      </c>
      <c r="T66" s="20">
        <v>284.2</v>
      </c>
      <c r="U66" s="20" t="s">
        <v>370</v>
      </c>
      <c r="V66" s="59"/>
      <c r="W66" s="59"/>
      <c r="X66" s="59"/>
      <c r="Y66" s="59"/>
      <c r="Z66" s="59"/>
    </row>
    <row r="67" spans="1:26" ht="248.25" customHeight="1">
      <c r="A67" s="105" t="s">
        <v>297</v>
      </c>
      <c r="B67" s="103" t="s">
        <v>298</v>
      </c>
      <c r="C67" s="103"/>
      <c r="D67" s="103" t="s">
        <v>299</v>
      </c>
      <c r="E67" s="103" t="s">
        <v>300</v>
      </c>
      <c r="F67" s="103"/>
      <c r="G67" s="103" t="s">
        <v>301</v>
      </c>
      <c r="H67" s="98" t="s">
        <v>74</v>
      </c>
      <c r="I67" s="98" t="s">
        <v>50</v>
      </c>
      <c r="J67" s="53">
        <f>110.6+16.4</f>
        <v>127</v>
      </c>
      <c r="K67" s="53">
        <f>110.6+16.4</f>
        <v>127</v>
      </c>
      <c r="L67" s="53"/>
      <c r="M67" s="152">
        <f>N67+O67</f>
        <v>0</v>
      </c>
      <c r="N67" s="53"/>
      <c r="O67" s="53"/>
      <c r="P67" s="152">
        <f>Q67+R67</f>
        <v>0</v>
      </c>
      <c r="Q67" s="53"/>
      <c r="R67" s="53"/>
      <c r="S67" s="152">
        <f>T67+U67</f>
        <v>0</v>
      </c>
      <c r="T67" s="53"/>
      <c r="U67" s="53"/>
      <c r="V67" s="59"/>
      <c r="W67" s="59"/>
      <c r="X67" s="59"/>
      <c r="Y67" s="59"/>
      <c r="Z67" s="59"/>
    </row>
    <row r="68" spans="1:26" ht="292.5" customHeight="1">
      <c r="A68" s="105" t="s">
        <v>302</v>
      </c>
      <c r="B68" s="103" t="s">
        <v>303</v>
      </c>
      <c r="C68" s="103" t="s">
        <v>69</v>
      </c>
      <c r="D68" s="103" t="s">
        <v>304</v>
      </c>
      <c r="E68" s="103" t="s">
        <v>305</v>
      </c>
      <c r="F68" s="110" t="s">
        <v>69</v>
      </c>
      <c r="G68" s="103" t="s">
        <v>306</v>
      </c>
      <c r="H68" s="97" t="s">
        <v>74</v>
      </c>
      <c r="I68" s="97" t="s">
        <v>50</v>
      </c>
      <c r="J68" s="53">
        <f>4135.3+175.2+1469.5-2000</f>
        <v>3780</v>
      </c>
      <c r="K68" s="53"/>
      <c r="L68" s="53">
        <f>4135.3+175.2+1469.5-2000+1260.7+2.2</f>
        <v>5042.9</v>
      </c>
      <c r="M68" s="78">
        <f>N68+O68</f>
        <v>4209.1</v>
      </c>
      <c r="N68" s="53">
        <v>4209.1</v>
      </c>
      <c r="O68" s="53"/>
      <c r="P68" s="78">
        <f>Q68+R68</f>
        <v>4209.1</v>
      </c>
      <c r="Q68" s="53">
        <v>4209.1</v>
      </c>
      <c r="R68" s="53"/>
      <c r="S68" s="78">
        <f>T68+U68</f>
        <v>4209</v>
      </c>
      <c r="T68" s="53">
        <v>4209</v>
      </c>
      <c r="U68" s="53"/>
      <c r="V68" s="59"/>
      <c r="W68" s="59"/>
      <c r="X68" s="59"/>
      <c r="Y68" s="59"/>
      <c r="Z68" s="59"/>
    </row>
    <row r="69" spans="1:26" ht="51.75" customHeight="1">
      <c r="A69" s="136" t="s">
        <v>148</v>
      </c>
      <c r="B69" s="111"/>
      <c r="C69" s="111"/>
      <c r="D69" s="111"/>
      <c r="E69" s="112" t="s">
        <v>149</v>
      </c>
      <c r="F69" s="113" t="s">
        <v>150</v>
      </c>
      <c r="G69" s="113" t="s">
        <v>151</v>
      </c>
      <c r="H69" s="102" t="s">
        <v>50</v>
      </c>
      <c r="I69" s="81" t="s">
        <v>49</v>
      </c>
      <c r="J69" s="86">
        <v>1500</v>
      </c>
      <c r="K69" s="82">
        <v>1500</v>
      </c>
      <c r="L69" s="92">
        <v>5087.4</v>
      </c>
      <c r="M69" s="88">
        <v>12382.3</v>
      </c>
      <c r="N69" s="89">
        <v>12382.3</v>
      </c>
      <c r="O69" s="93"/>
      <c r="P69" s="88">
        <v>14978.4</v>
      </c>
      <c r="Q69" s="89">
        <v>14978.4</v>
      </c>
      <c r="R69" s="93"/>
      <c r="S69" s="88">
        <v>13248.3</v>
      </c>
      <c r="T69" s="89">
        <v>13248.3</v>
      </c>
      <c r="U69" s="81"/>
      <c r="V69" s="59"/>
      <c r="W69" s="59"/>
      <c r="X69" s="59"/>
      <c r="Y69" s="59"/>
      <c r="Z69" s="59"/>
    </row>
    <row r="70" spans="1:26" ht="114.75" customHeight="1">
      <c r="A70" s="105" t="s">
        <v>307</v>
      </c>
      <c r="B70" s="103" t="s">
        <v>262</v>
      </c>
      <c r="C70" s="103" t="s">
        <v>308</v>
      </c>
      <c r="D70" s="103" t="s">
        <v>309</v>
      </c>
      <c r="E70" s="103" t="s">
        <v>310</v>
      </c>
      <c r="F70" s="109" t="s">
        <v>311</v>
      </c>
      <c r="G70" s="103" t="s">
        <v>312</v>
      </c>
      <c r="H70" s="97" t="s">
        <v>71</v>
      </c>
      <c r="I70" s="97" t="s">
        <v>49</v>
      </c>
      <c r="J70" s="53">
        <f>14.7-2.1</f>
        <v>12.6</v>
      </c>
      <c r="K70" s="53"/>
      <c r="L70" s="53">
        <f>73.4</f>
        <v>73.4</v>
      </c>
      <c r="M70" s="153">
        <f>N70+O70</f>
        <v>1.6</v>
      </c>
      <c r="N70" s="53">
        <v>1.6</v>
      </c>
      <c r="O70" s="53"/>
      <c r="P70" s="153">
        <f>Q70+R70</f>
        <v>1.7</v>
      </c>
      <c r="Q70" s="53">
        <v>1.7</v>
      </c>
      <c r="R70" s="53"/>
      <c r="S70" s="153">
        <f>T70+U70</f>
        <v>10.8</v>
      </c>
      <c r="T70" s="53">
        <v>10.8</v>
      </c>
      <c r="U70" s="53"/>
      <c r="V70" s="59"/>
      <c r="W70" s="59"/>
      <c r="X70" s="59"/>
      <c r="Y70" s="59"/>
      <c r="Z70" s="59"/>
    </row>
    <row r="71" spans="1:26" ht="183.75" customHeight="1">
      <c r="A71" s="136" t="s">
        <v>388</v>
      </c>
      <c r="B71" s="55" t="s">
        <v>353</v>
      </c>
      <c r="C71" s="55" t="s">
        <v>372</v>
      </c>
      <c r="D71" s="55" t="s">
        <v>355</v>
      </c>
      <c r="E71" s="55" t="s">
        <v>356</v>
      </c>
      <c r="F71" s="135" t="s">
        <v>373</v>
      </c>
      <c r="G71" s="55" t="s">
        <v>358</v>
      </c>
      <c r="H71" s="97" t="s">
        <v>389</v>
      </c>
      <c r="I71" s="97" t="s">
        <v>390</v>
      </c>
      <c r="J71" s="145">
        <v>246.6</v>
      </c>
      <c r="K71" s="145">
        <v>195.3</v>
      </c>
      <c r="L71" s="145">
        <v>290.1</v>
      </c>
      <c r="M71" s="150">
        <f>N71</f>
        <v>0</v>
      </c>
      <c r="N71" s="145">
        <v>0</v>
      </c>
      <c r="O71" s="145">
        <v>0</v>
      </c>
      <c r="P71" s="148">
        <f>Q71</f>
        <v>0</v>
      </c>
      <c r="Q71" s="145">
        <v>0</v>
      </c>
      <c r="R71" s="145">
        <v>0</v>
      </c>
      <c r="S71" s="148">
        <f>T71</f>
        <v>0</v>
      </c>
      <c r="T71" s="145">
        <v>0</v>
      </c>
      <c r="U71" s="145">
        <v>0</v>
      </c>
      <c r="V71" s="59"/>
      <c r="W71" s="59"/>
      <c r="X71" s="59"/>
      <c r="Y71" s="59"/>
      <c r="Z71" s="59"/>
    </row>
    <row r="72" spans="1:26" ht="190.5" customHeight="1">
      <c r="A72" s="136" t="s">
        <v>391</v>
      </c>
      <c r="B72" s="55" t="s">
        <v>353</v>
      </c>
      <c r="C72" s="55" t="s">
        <v>372</v>
      </c>
      <c r="D72" s="55" t="s">
        <v>355</v>
      </c>
      <c r="E72" s="55" t="s">
        <v>356</v>
      </c>
      <c r="F72" s="135" t="s">
        <v>373</v>
      </c>
      <c r="G72" s="55" t="s">
        <v>358</v>
      </c>
      <c r="H72" s="97" t="s">
        <v>359</v>
      </c>
      <c r="I72" s="97" t="s">
        <v>51</v>
      </c>
      <c r="J72" s="145">
        <v>738.8</v>
      </c>
      <c r="K72" s="145">
        <v>558.9</v>
      </c>
      <c r="L72" s="145">
        <v>854.8</v>
      </c>
      <c r="M72" s="150">
        <f>N72</f>
        <v>1077.8</v>
      </c>
      <c r="N72" s="145">
        <v>1077.8</v>
      </c>
      <c r="O72" s="145" t="s">
        <v>370</v>
      </c>
      <c r="P72" s="148">
        <f>Q72</f>
        <v>1077.8</v>
      </c>
      <c r="Q72" s="145">
        <v>1077.8</v>
      </c>
      <c r="R72" s="145" t="s">
        <v>370</v>
      </c>
      <c r="S72" s="148">
        <f>T72</f>
        <v>1077.8</v>
      </c>
      <c r="T72" s="145">
        <v>1077.8</v>
      </c>
      <c r="U72" s="145" t="s">
        <v>370</v>
      </c>
      <c r="V72" s="59"/>
      <c r="W72" s="59"/>
      <c r="X72" s="59"/>
      <c r="Y72" s="59"/>
      <c r="Z72" s="59"/>
    </row>
    <row r="73" spans="1:26" ht="111.75" customHeight="1">
      <c r="A73" s="105" t="s">
        <v>313</v>
      </c>
      <c r="B73" s="103"/>
      <c r="C73" s="103"/>
      <c r="D73" s="103"/>
      <c r="E73" s="103" t="s">
        <v>314</v>
      </c>
      <c r="F73" s="109" t="s">
        <v>69</v>
      </c>
      <c r="G73" s="114">
        <v>42831</v>
      </c>
      <c r="H73" s="97" t="s">
        <v>71</v>
      </c>
      <c r="I73" s="97" t="s">
        <v>50</v>
      </c>
      <c r="J73" s="53">
        <f>397.9-3.7+2.7</f>
        <v>396.9</v>
      </c>
      <c r="K73" s="53">
        <f>397.9-3.7+2.7</f>
        <v>396.9</v>
      </c>
      <c r="L73" s="53">
        <f>435.1+40.2</f>
        <v>475.3</v>
      </c>
      <c r="M73" s="153">
        <f>N73+O73</f>
        <v>502.9</v>
      </c>
      <c r="N73" s="53">
        <v>502.9</v>
      </c>
      <c r="O73" s="53"/>
      <c r="P73" s="153">
        <f>Q73+R73</f>
        <v>502.9</v>
      </c>
      <c r="Q73" s="53">
        <v>502.9</v>
      </c>
      <c r="R73" s="53"/>
      <c r="S73" s="153">
        <f>T73+U73</f>
        <v>502.9</v>
      </c>
      <c r="T73" s="53">
        <v>502.9</v>
      </c>
      <c r="U73" s="53"/>
      <c r="V73" s="59"/>
      <c r="W73" s="59"/>
      <c r="X73" s="59"/>
      <c r="Y73" s="59"/>
      <c r="Z73" s="59"/>
    </row>
    <row r="74" spans="1:26" ht="93.75" customHeight="1">
      <c r="A74" s="105" t="s">
        <v>394</v>
      </c>
      <c r="B74" s="103" t="s">
        <v>262</v>
      </c>
      <c r="C74" s="103" t="s">
        <v>69</v>
      </c>
      <c r="D74" s="103" t="s">
        <v>309</v>
      </c>
      <c r="E74" s="103" t="s">
        <v>315</v>
      </c>
      <c r="F74" s="109" t="s">
        <v>69</v>
      </c>
      <c r="G74" s="114" t="s">
        <v>316</v>
      </c>
      <c r="H74" s="97" t="s">
        <v>49</v>
      </c>
      <c r="I74" s="97" t="s">
        <v>49</v>
      </c>
      <c r="J74" s="53">
        <f>2.5-0.3</f>
        <v>2.2</v>
      </c>
      <c r="K74" s="53">
        <f>2.5-0.3</f>
        <v>2.2</v>
      </c>
      <c r="L74" s="53">
        <f>2.5-0.3</f>
        <v>2.2</v>
      </c>
      <c r="M74" s="153">
        <f>N74+O74</f>
        <v>2.2</v>
      </c>
      <c r="N74" s="53">
        <f>2.5-0.3</f>
        <v>2.2</v>
      </c>
      <c r="O74" s="53"/>
      <c r="P74" s="153">
        <f>Q74+R74</f>
        <v>2.2</v>
      </c>
      <c r="Q74" s="53">
        <f>2.5-0.3</f>
        <v>2.2</v>
      </c>
      <c r="R74" s="53"/>
      <c r="S74" s="153">
        <f>T74+U74</f>
        <v>2.2</v>
      </c>
      <c r="T74" s="53">
        <f>2.5-0.3</f>
        <v>2.2</v>
      </c>
      <c r="U74" s="53"/>
      <c r="V74" s="59"/>
      <c r="W74" s="59"/>
      <c r="X74" s="59"/>
      <c r="Y74" s="59"/>
      <c r="Z74" s="59"/>
    </row>
    <row r="75" spans="1:26" ht="42" customHeight="1">
      <c r="A75" s="136" t="s">
        <v>152</v>
      </c>
      <c r="B75" s="115"/>
      <c r="C75" s="111"/>
      <c r="D75" s="111"/>
      <c r="E75" s="112" t="s">
        <v>153</v>
      </c>
      <c r="F75" s="113" t="s">
        <v>150</v>
      </c>
      <c r="G75" s="113" t="s">
        <v>154</v>
      </c>
      <c r="H75" s="102" t="s">
        <v>50</v>
      </c>
      <c r="I75" s="81" t="s">
        <v>49</v>
      </c>
      <c r="J75" s="86">
        <v>2088.4</v>
      </c>
      <c r="K75" s="82">
        <v>2088.4</v>
      </c>
      <c r="L75" s="94">
        <v>1794.3</v>
      </c>
      <c r="M75" s="88">
        <v>3061.4</v>
      </c>
      <c r="N75" s="89">
        <v>3061.4</v>
      </c>
      <c r="O75" s="83"/>
      <c r="P75" s="88">
        <v>3061.4</v>
      </c>
      <c r="Q75" s="89">
        <v>3061.4</v>
      </c>
      <c r="R75" s="83"/>
      <c r="S75" s="88">
        <v>3236.2</v>
      </c>
      <c r="T75" s="89">
        <v>3236.2</v>
      </c>
      <c r="U75" s="82"/>
      <c r="V75" s="59"/>
      <c r="W75" s="59"/>
      <c r="X75" s="59"/>
      <c r="Y75" s="59"/>
      <c r="Z75" s="59"/>
    </row>
    <row r="76" spans="1:26" ht="42" customHeight="1">
      <c r="A76" s="136" t="s">
        <v>155</v>
      </c>
      <c r="B76" s="116"/>
      <c r="C76" s="111"/>
      <c r="D76" s="111"/>
      <c r="E76" s="112" t="s">
        <v>153</v>
      </c>
      <c r="F76" s="113" t="s">
        <v>150</v>
      </c>
      <c r="G76" s="113" t="s">
        <v>154</v>
      </c>
      <c r="H76" s="102" t="s">
        <v>50</v>
      </c>
      <c r="I76" s="81" t="s">
        <v>49</v>
      </c>
      <c r="J76" s="86">
        <v>298.4</v>
      </c>
      <c r="K76" s="82">
        <v>298.4</v>
      </c>
      <c r="L76" s="94">
        <v>2281.9</v>
      </c>
      <c r="M76" s="88">
        <v>3120.9</v>
      </c>
      <c r="N76" s="83">
        <v>3120.9</v>
      </c>
      <c r="O76" s="93"/>
      <c r="P76" s="88">
        <v>3721.1</v>
      </c>
      <c r="Q76" s="83">
        <v>3721.1</v>
      </c>
      <c r="R76" s="93"/>
      <c r="S76" s="88">
        <v>3721.1</v>
      </c>
      <c r="T76" s="83">
        <v>3721.1</v>
      </c>
      <c r="U76" s="81"/>
      <c r="V76" s="59"/>
      <c r="W76" s="59"/>
      <c r="X76" s="59"/>
      <c r="Y76" s="59"/>
      <c r="Z76" s="59"/>
    </row>
    <row r="77" spans="1:26" ht="70.5" customHeight="1">
      <c r="A77" s="136" t="s">
        <v>172</v>
      </c>
      <c r="B77" s="111"/>
      <c r="C77" s="111"/>
      <c r="D77" s="115"/>
      <c r="E77" s="136" t="s">
        <v>156</v>
      </c>
      <c r="F77" s="111" t="s">
        <v>150</v>
      </c>
      <c r="G77" s="113" t="s">
        <v>157</v>
      </c>
      <c r="H77" s="102" t="s">
        <v>50</v>
      </c>
      <c r="I77" s="81" t="s">
        <v>49</v>
      </c>
      <c r="J77" s="86">
        <v>216.7</v>
      </c>
      <c r="K77" s="82">
        <v>214.3</v>
      </c>
      <c r="L77" s="92">
        <v>305</v>
      </c>
      <c r="M77" s="88">
        <v>264.3</v>
      </c>
      <c r="N77" s="83">
        <v>264.3</v>
      </c>
      <c r="O77" s="93"/>
      <c r="P77" s="88">
        <v>264.3</v>
      </c>
      <c r="Q77" s="83">
        <v>264.3</v>
      </c>
      <c r="R77" s="93"/>
      <c r="S77" s="88">
        <v>264.3</v>
      </c>
      <c r="T77" s="83">
        <v>264.3</v>
      </c>
      <c r="U77" s="81"/>
      <c r="V77" s="59"/>
      <c r="W77" s="59"/>
      <c r="X77" s="59"/>
      <c r="Y77" s="59"/>
      <c r="Z77" s="59"/>
    </row>
    <row r="78" spans="1:26" ht="145.5" customHeight="1">
      <c r="A78" s="136" t="s">
        <v>158</v>
      </c>
      <c r="B78" s="112" t="s">
        <v>159</v>
      </c>
      <c r="C78" s="111" t="s">
        <v>160</v>
      </c>
      <c r="D78" s="113" t="s">
        <v>161</v>
      </c>
      <c r="E78" s="112" t="s">
        <v>153</v>
      </c>
      <c r="F78" s="111" t="s">
        <v>150</v>
      </c>
      <c r="G78" s="113" t="s">
        <v>162</v>
      </c>
      <c r="H78" s="81" t="s">
        <v>50</v>
      </c>
      <c r="I78" s="81" t="s">
        <v>49</v>
      </c>
      <c r="J78" s="95">
        <v>3340.4</v>
      </c>
      <c r="K78" s="82">
        <v>3340.4</v>
      </c>
      <c r="L78" s="94">
        <v>3046.3</v>
      </c>
      <c r="M78" s="88">
        <v>5524.7</v>
      </c>
      <c r="N78" s="83">
        <v>5524.7</v>
      </c>
      <c r="O78" s="93"/>
      <c r="P78" s="88">
        <v>5524.7</v>
      </c>
      <c r="Q78" s="83">
        <v>5524.7</v>
      </c>
      <c r="R78" s="93"/>
      <c r="S78" s="88">
        <v>5524.7</v>
      </c>
      <c r="T78" s="83">
        <v>5524.7</v>
      </c>
      <c r="U78" s="81"/>
      <c r="V78" s="59"/>
      <c r="W78" s="59"/>
      <c r="X78" s="59"/>
      <c r="Y78" s="59"/>
      <c r="Z78" s="59"/>
    </row>
    <row r="79" spans="1:26" ht="66.75" customHeight="1">
      <c r="A79" s="136" t="s">
        <v>163</v>
      </c>
      <c r="B79" s="111"/>
      <c r="C79" s="111"/>
      <c r="D79" s="113"/>
      <c r="E79" s="116" t="s">
        <v>164</v>
      </c>
      <c r="F79" s="113" t="s">
        <v>165</v>
      </c>
      <c r="G79" s="113" t="s">
        <v>166</v>
      </c>
      <c r="H79" s="81" t="s">
        <v>50</v>
      </c>
      <c r="I79" s="81" t="s">
        <v>49</v>
      </c>
      <c r="J79" s="95">
        <v>4993.6</v>
      </c>
      <c r="K79" s="82">
        <v>4993.6</v>
      </c>
      <c r="L79" s="92">
        <v>7695.7</v>
      </c>
      <c r="M79" s="88">
        <v>4124.9</v>
      </c>
      <c r="N79" s="83">
        <v>4124.9</v>
      </c>
      <c r="O79" s="93"/>
      <c r="P79" s="88">
        <v>5359.9</v>
      </c>
      <c r="Q79" s="83">
        <v>5359.9</v>
      </c>
      <c r="R79" s="93"/>
      <c r="S79" s="88">
        <v>5359.9</v>
      </c>
      <c r="T79" s="83">
        <v>5359.9</v>
      </c>
      <c r="U79" s="81"/>
      <c r="V79" s="59"/>
      <c r="W79" s="59"/>
      <c r="X79" s="59"/>
      <c r="Y79" s="59"/>
      <c r="Z79" s="59"/>
    </row>
    <row r="80" spans="1:26" ht="36.75" customHeight="1">
      <c r="A80" s="136" t="s">
        <v>167</v>
      </c>
      <c r="B80" s="111"/>
      <c r="C80" s="111"/>
      <c r="D80" s="111"/>
      <c r="E80" s="112" t="s">
        <v>153</v>
      </c>
      <c r="F80" s="111" t="s">
        <v>150</v>
      </c>
      <c r="G80" s="113" t="s">
        <v>154</v>
      </c>
      <c r="H80" s="81" t="s">
        <v>50</v>
      </c>
      <c r="I80" s="81" t="s">
        <v>49</v>
      </c>
      <c r="J80" s="95">
        <v>6940.6</v>
      </c>
      <c r="K80" s="82">
        <v>6940.6</v>
      </c>
      <c r="L80" s="94">
        <v>6147.7</v>
      </c>
      <c r="M80" s="88">
        <v>5811.4</v>
      </c>
      <c r="N80" s="89">
        <v>5811.4</v>
      </c>
      <c r="O80" s="93"/>
      <c r="P80" s="88">
        <v>5811.4</v>
      </c>
      <c r="Q80" s="89">
        <v>5811.4</v>
      </c>
      <c r="R80" s="93"/>
      <c r="S80" s="88">
        <v>6007.9</v>
      </c>
      <c r="T80" s="89">
        <v>6007.9</v>
      </c>
      <c r="U80" s="81"/>
      <c r="V80" s="59"/>
      <c r="W80" s="59"/>
      <c r="X80" s="59"/>
      <c r="Y80" s="59"/>
      <c r="Z80" s="59"/>
    </row>
    <row r="81" spans="1:26" ht="144" customHeight="1">
      <c r="A81" s="136" t="s">
        <v>168</v>
      </c>
      <c r="B81" s="112" t="s">
        <v>159</v>
      </c>
      <c r="C81" s="113" t="s">
        <v>150</v>
      </c>
      <c r="D81" s="113" t="s">
        <v>161</v>
      </c>
      <c r="E81" s="112" t="s">
        <v>153</v>
      </c>
      <c r="F81" s="113" t="s">
        <v>150</v>
      </c>
      <c r="G81" s="113" t="s">
        <v>162</v>
      </c>
      <c r="H81" s="81" t="s">
        <v>50</v>
      </c>
      <c r="I81" s="81" t="s">
        <v>49</v>
      </c>
      <c r="J81" s="95">
        <v>1875.5</v>
      </c>
      <c r="K81" s="82">
        <v>1875.5</v>
      </c>
      <c r="L81" s="94">
        <v>1338</v>
      </c>
      <c r="M81" s="88">
        <v>4912.3</v>
      </c>
      <c r="N81" s="89">
        <v>4912.3</v>
      </c>
      <c r="O81" s="93"/>
      <c r="P81" s="88">
        <v>4912.3</v>
      </c>
      <c r="Q81" s="89">
        <v>4912.3</v>
      </c>
      <c r="R81" s="93"/>
      <c r="S81" s="88">
        <v>4912.2</v>
      </c>
      <c r="T81" s="89">
        <v>4912.2</v>
      </c>
      <c r="U81" s="81"/>
      <c r="V81" s="59"/>
      <c r="W81" s="59"/>
      <c r="X81" s="59"/>
      <c r="Y81" s="59"/>
      <c r="Z81" s="59"/>
    </row>
    <row r="82" spans="1:26" ht="144" customHeight="1">
      <c r="A82" s="136" t="s">
        <v>169</v>
      </c>
      <c r="B82" s="112" t="s">
        <v>159</v>
      </c>
      <c r="C82" s="111" t="s">
        <v>160</v>
      </c>
      <c r="D82" s="113" t="s">
        <v>161</v>
      </c>
      <c r="E82" s="116" t="s">
        <v>164</v>
      </c>
      <c r="F82" s="111" t="s">
        <v>150</v>
      </c>
      <c r="G82" s="113" t="s">
        <v>170</v>
      </c>
      <c r="H82" s="81" t="s">
        <v>50</v>
      </c>
      <c r="I82" s="81" t="s">
        <v>49</v>
      </c>
      <c r="J82" s="82">
        <v>6410.8</v>
      </c>
      <c r="K82" s="82">
        <v>6410.8</v>
      </c>
      <c r="L82" s="94"/>
      <c r="M82" s="88"/>
      <c r="N82" s="83"/>
      <c r="O82" s="93"/>
      <c r="P82" s="88"/>
      <c r="Q82" s="83"/>
      <c r="R82" s="93"/>
      <c r="S82" s="88"/>
      <c r="T82" s="83"/>
      <c r="U82" s="81"/>
      <c r="V82" s="59"/>
      <c r="W82" s="59"/>
      <c r="X82" s="59"/>
      <c r="Y82" s="59"/>
      <c r="Z82" s="59"/>
    </row>
    <row r="83" spans="1:26" ht="186.75" customHeight="1">
      <c r="A83" s="136" t="s">
        <v>392</v>
      </c>
      <c r="B83" s="55" t="s">
        <v>353</v>
      </c>
      <c r="C83" s="55" t="s">
        <v>372</v>
      </c>
      <c r="D83" s="55" t="s">
        <v>355</v>
      </c>
      <c r="E83" s="55" t="s">
        <v>356</v>
      </c>
      <c r="F83" s="135" t="s">
        <v>373</v>
      </c>
      <c r="G83" s="55" t="s">
        <v>358</v>
      </c>
      <c r="H83" s="97" t="s">
        <v>359</v>
      </c>
      <c r="I83" s="97" t="s">
        <v>51</v>
      </c>
      <c r="J83" s="145">
        <v>5605.8</v>
      </c>
      <c r="K83" s="145">
        <v>4262.2</v>
      </c>
      <c r="L83" s="145">
        <v>5156.4</v>
      </c>
      <c r="M83" s="150">
        <f>N83</f>
        <v>5702.4</v>
      </c>
      <c r="N83" s="145">
        <v>5702.4</v>
      </c>
      <c r="O83" s="145" t="s">
        <v>370</v>
      </c>
      <c r="P83" s="148">
        <f>Q83</f>
        <v>5702.4</v>
      </c>
      <c r="Q83" s="145">
        <v>5702.4</v>
      </c>
      <c r="R83" s="145" t="s">
        <v>370</v>
      </c>
      <c r="S83" s="148">
        <f>T83</f>
        <v>5702.4</v>
      </c>
      <c r="T83" s="145">
        <v>5702.4</v>
      </c>
      <c r="U83" s="145" t="s">
        <v>370</v>
      </c>
      <c r="V83" s="59"/>
      <c r="W83" s="59"/>
      <c r="X83" s="59"/>
      <c r="Y83" s="59"/>
      <c r="Z83" s="59"/>
    </row>
    <row r="84" spans="1:26" ht="197.25" customHeight="1">
      <c r="A84" s="136" t="s">
        <v>393</v>
      </c>
      <c r="B84" s="55" t="s">
        <v>353</v>
      </c>
      <c r="C84" s="55" t="s">
        <v>372</v>
      </c>
      <c r="D84" s="55" t="s">
        <v>355</v>
      </c>
      <c r="E84" s="55" t="s">
        <v>356</v>
      </c>
      <c r="F84" s="135" t="s">
        <v>373</v>
      </c>
      <c r="G84" s="55" t="s">
        <v>358</v>
      </c>
      <c r="H84" s="97" t="s">
        <v>359</v>
      </c>
      <c r="I84" s="97" t="s">
        <v>51</v>
      </c>
      <c r="J84" s="145">
        <v>212.8</v>
      </c>
      <c r="K84" s="145">
        <v>212.8</v>
      </c>
      <c r="L84" s="145">
        <v>205</v>
      </c>
      <c r="M84" s="150">
        <f>N84</f>
        <v>244.8</v>
      </c>
      <c r="N84" s="145">
        <v>244.8</v>
      </c>
      <c r="O84" s="145" t="s">
        <v>370</v>
      </c>
      <c r="P84" s="148">
        <f>Q84</f>
        <v>244.8</v>
      </c>
      <c r="Q84" s="145">
        <v>244.8</v>
      </c>
      <c r="R84" s="145" t="s">
        <v>370</v>
      </c>
      <c r="S84" s="148">
        <f>T84</f>
        <v>244.8</v>
      </c>
      <c r="T84" s="145">
        <v>244.8</v>
      </c>
      <c r="U84" s="145" t="s">
        <v>370</v>
      </c>
      <c r="V84" s="59"/>
      <c r="W84" s="59"/>
      <c r="X84" s="59"/>
      <c r="Y84" s="59"/>
      <c r="Z84" s="59"/>
    </row>
    <row r="85" spans="1:26" ht="171.75" customHeight="1">
      <c r="A85" s="136" t="s">
        <v>173</v>
      </c>
      <c r="B85" s="112" t="s">
        <v>159</v>
      </c>
      <c r="C85" s="111" t="s">
        <v>160</v>
      </c>
      <c r="D85" s="113" t="s">
        <v>161</v>
      </c>
      <c r="E85" s="112" t="s">
        <v>171</v>
      </c>
      <c r="F85" s="113" t="s">
        <v>150</v>
      </c>
      <c r="G85" s="113"/>
      <c r="H85" s="81" t="s">
        <v>50</v>
      </c>
      <c r="I85" s="81" t="s">
        <v>49</v>
      </c>
      <c r="J85" s="82">
        <v>48.5</v>
      </c>
      <c r="K85" s="82">
        <v>48.5</v>
      </c>
      <c r="L85" s="94">
        <v>201.6</v>
      </c>
      <c r="M85" s="88">
        <v>168.7</v>
      </c>
      <c r="N85" s="83">
        <v>168.7</v>
      </c>
      <c r="O85" s="93"/>
      <c r="P85" s="88">
        <v>932.2</v>
      </c>
      <c r="Q85" s="83">
        <v>932.2</v>
      </c>
      <c r="R85" s="93"/>
      <c r="S85" s="88">
        <v>1037.1</v>
      </c>
      <c r="T85" s="83">
        <v>1037.1</v>
      </c>
      <c r="U85" s="81"/>
      <c r="V85" s="59"/>
      <c r="W85" s="59"/>
      <c r="X85" s="59"/>
      <c r="Y85" s="59"/>
      <c r="Z85" s="59"/>
    </row>
    <row r="86" spans="1:26" ht="150" customHeight="1">
      <c r="A86" s="136" t="s">
        <v>174</v>
      </c>
      <c r="B86" s="112" t="s">
        <v>159</v>
      </c>
      <c r="C86" s="111" t="s">
        <v>160</v>
      </c>
      <c r="D86" s="113" t="s">
        <v>161</v>
      </c>
      <c r="E86" s="112" t="s">
        <v>171</v>
      </c>
      <c r="F86" s="113" t="s">
        <v>150</v>
      </c>
      <c r="G86" s="113"/>
      <c r="H86" s="81" t="s">
        <v>50</v>
      </c>
      <c r="I86" s="81" t="s">
        <v>49</v>
      </c>
      <c r="J86" s="82">
        <v>4801</v>
      </c>
      <c r="K86" s="82">
        <v>4801</v>
      </c>
      <c r="L86" s="92">
        <v>3830</v>
      </c>
      <c r="M86" s="88">
        <v>3205.2</v>
      </c>
      <c r="N86" s="83">
        <v>3205.2</v>
      </c>
      <c r="O86" s="93"/>
      <c r="P86" s="88">
        <v>2951.9</v>
      </c>
      <c r="Q86" s="83">
        <v>2951.9</v>
      </c>
      <c r="R86" s="93"/>
      <c r="S86" s="88">
        <v>2951.9</v>
      </c>
      <c r="T86" s="83">
        <v>2951.9</v>
      </c>
      <c r="U86" s="81"/>
      <c r="V86" s="59"/>
      <c r="W86" s="59"/>
      <c r="X86" s="59"/>
      <c r="Y86" s="59"/>
      <c r="Z86" s="59"/>
    </row>
    <row r="87" spans="1:21" ht="81" customHeight="1">
      <c r="A87" s="136" t="s">
        <v>56</v>
      </c>
      <c r="B87" s="104" t="s">
        <v>57</v>
      </c>
      <c r="C87" s="121" t="s">
        <v>62</v>
      </c>
      <c r="D87" s="122">
        <v>37900</v>
      </c>
      <c r="E87" s="10" t="s">
        <v>84</v>
      </c>
      <c r="F87" s="123" t="s">
        <v>69</v>
      </c>
      <c r="G87" s="118" t="s">
        <v>85</v>
      </c>
      <c r="H87" s="21" t="s">
        <v>51</v>
      </c>
      <c r="I87" s="21" t="s">
        <v>48</v>
      </c>
      <c r="J87" s="22">
        <f>75.1+75.1+75.1+150.2</f>
        <v>375.5</v>
      </c>
      <c r="K87" s="22">
        <f>75.1+75.1+75.1+150.2</f>
        <v>375.5</v>
      </c>
      <c r="L87" s="22">
        <f>76.9+77+77+153.9</f>
        <v>384.8</v>
      </c>
      <c r="M87" s="19">
        <f>N87</f>
        <v>298.1</v>
      </c>
      <c r="N87" s="20">
        <v>298.1</v>
      </c>
      <c r="O87" s="20"/>
      <c r="P87" s="19">
        <f>Q87</f>
        <v>311.1</v>
      </c>
      <c r="Q87" s="20">
        <v>311.1</v>
      </c>
      <c r="R87" s="20"/>
      <c r="S87" s="19">
        <f>T87</f>
        <v>321.6</v>
      </c>
      <c r="T87" s="20">
        <v>321.6</v>
      </c>
      <c r="U87" s="20"/>
    </row>
    <row r="88" spans="1:21" ht="125.25" customHeight="1">
      <c r="A88" s="136" t="s">
        <v>175</v>
      </c>
      <c r="B88" s="112"/>
      <c r="C88" s="111"/>
      <c r="D88" s="113"/>
      <c r="E88" s="112" t="s">
        <v>176</v>
      </c>
      <c r="F88" s="113" t="s">
        <v>150</v>
      </c>
      <c r="G88" s="113" t="s">
        <v>177</v>
      </c>
      <c r="H88" s="81" t="s">
        <v>50</v>
      </c>
      <c r="I88" s="81" t="s">
        <v>49</v>
      </c>
      <c r="J88" s="82">
        <v>2849.8</v>
      </c>
      <c r="K88" s="82">
        <v>2849.8</v>
      </c>
      <c r="L88" s="94"/>
      <c r="M88" s="96"/>
      <c r="N88" s="82"/>
      <c r="O88" s="85"/>
      <c r="P88" s="96"/>
      <c r="Q88" s="82"/>
      <c r="R88" s="85"/>
      <c r="S88" s="96"/>
      <c r="T88" s="82"/>
      <c r="U88" s="81"/>
    </row>
    <row r="89" spans="1:21" ht="135" customHeight="1">
      <c r="A89" s="136" t="s">
        <v>178</v>
      </c>
      <c r="B89" s="112"/>
      <c r="C89" s="111"/>
      <c r="D89" s="113"/>
      <c r="E89" s="112" t="s">
        <v>176</v>
      </c>
      <c r="F89" s="113" t="s">
        <v>150</v>
      </c>
      <c r="G89" s="113" t="s">
        <v>177</v>
      </c>
      <c r="H89" s="81" t="s">
        <v>50</v>
      </c>
      <c r="I89" s="81" t="s">
        <v>49</v>
      </c>
      <c r="J89" s="82">
        <v>28.6</v>
      </c>
      <c r="K89" s="82">
        <v>28.6</v>
      </c>
      <c r="L89" s="94"/>
      <c r="M89" s="96"/>
      <c r="N89" s="82"/>
      <c r="O89" s="85"/>
      <c r="P89" s="96"/>
      <c r="Q89" s="82"/>
      <c r="R89" s="85"/>
      <c r="S89" s="96"/>
      <c r="T89" s="82"/>
      <c r="U89" s="81"/>
    </row>
    <row r="90" spans="1:21" ht="54.75" customHeight="1">
      <c r="A90" s="136" t="s">
        <v>38</v>
      </c>
      <c r="B90" s="121" t="s">
        <v>7</v>
      </c>
      <c r="C90" s="121" t="s">
        <v>7</v>
      </c>
      <c r="D90" s="121" t="s">
        <v>7</v>
      </c>
      <c r="E90" s="121" t="s">
        <v>7</v>
      </c>
      <c r="F90" s="121" t="s">
        <v>7</v>
      </c>
      <c r="G90" s="121" t="s">
        <v>7</v>
      </c>
      <c r="H90" s="4" t="s">
        <v>7</v>
      </c>
      <c r="I90" s="4" t="s">
        <v>7</v>
      </c>
      <c r="J90" s="20"/>
      <c r="K90" s="20"/>
      <c r="L90" s="20"/>
      <c r="M90" s="19"/>
      <c r="N90" s="20"/>
      <c r="O90" s="20"/>
      <c r="P90" s="19"/>
      <c r="Q90" s="20"/>
      <c r="R90" s="20"/>
      <c r="S90" s="19"/>
      <c r="T90" s="20"/>
      <c r="U90" s="20"/>
    </row>
    <row r="91" spans="1:21" ht="12.75">
      <c r="A91" s="60" t="s">
        <v>9</v>
      </c>
      <c r="B91" s="121"/>
      <c r="C91" s="121"/>
      <c r="D91" s="121"/>
      <c r="E91" s="121"/>
      <c r="F91" s="121"/>
      <c r="G91" s="121"/>
      <c r="H91" s="4"/>
      <c r="I91" s="4"/>
      <c r="J91" s="20"/>
      <c r="K91" s="20"/>
      <c r="L91" s="20"/>
      <c r="M91" s="19"/>
      <c r="N91" s="20"/>
      <c r="O91" s="20"/>
      <c r="P91" s="19"/>
      <c r="Q91" s="20"/>
      <c r="R91" s="20"/>
      <c r="S91" s="19"/>
      <c r="T91" s="20"/>
      <c r="U91" s="20"/>
    </row>
    <row r="92" spans="1:21" ht="129.75" customHeight="1">
      <c r="A92" s="136" t="s">
        <v>44</v>
      </c>
      <c r="B92" s="121" t="s">
        <v>7</v>
      </c>
      <c r="C92" s="121" t="s">
        <v>7</v>
      </c>
      <c r="D92" s="121" t="s">
        <v>7</v>
      </c>
      <c r="E92" s="121" t="s">
        <v>7</v>
      </c>
      <c r="F92" s="121" t="s">
        <v>7</v>
      </c>
      <c r="G92" s="121" t="s">
        <v>7</v>
      </c>
      <c r="H92" s="4" t="s">
        <v>7</v>
      </c>
      <c r="I92" s="4" t="s">
        <v>7</v>
      </c>
      <c r="J92" s="20"/>
      <c r="K92" s="20"/>
      <c r="L92" s="20"/>
      <c r="M92" s="19"/>
      <c r="N92" s="20"/>
      <c r="O92" s="20"/>
      <c r="P92" s="19"/>
      <c r="Q92" s="20"/>
      <c r="R92" s="20"/>
      <c r="S92" s="19"/>
      <c r="T92" s="20"/>
      <c r="U92" s="20"/>
    </row>
    <row r="93" spans="1:21" ht="48" customHeight="1">
      <c r="A93" s="136" t="s">
        <v>45</v>
      </c>
      <c r="B93" s="121"/>
      <c r="C93" s="121"/>
      <c r="D93" s="121"/>
      <c r="E93" s="121"/>
      <c r="F93" s="121"/>
      <c r="G93" s="121"/>
      <c r="H93" s="4"/>
      <c r="I93" s="4"/>
      <c r="J93" s="20"/>
      <c r="K93" s="20"/>
      <c r="L93" s="20"/>
      <c r="M93" s="19"/>
      <c r="N93" s="20"/>
      <c r="O93" s="20"/>
      <c r="P93" s="19"/>
      <c r="Q93" s="20"/>
      <c r="R93" s="20"/>
      <c r="S93" s="19"/>
      <c r="T93" s="20"/>
      <c r="U93" s="20"/>
    </row>
    <row r="94" spans="1:21" ht="18" customHeight="1">
      <c r="A94" s="136" t="s">
        <v>35</v>
      </c>
      <c r="B94" s="121"/>
      <c r="C94" s="121"/>
      <c r="D94" s="121"/>
      <c r="E94" s="121"/>
      <c r="F94" s="121"/>
      <c r="G94" s="121"/>
      <c r="H94" s="4"/>
      <c r="I94" s="4"/>
      <c r="J94" s="20"/>
      <c r="K94" s="20"/>
      <c r="L94" s="20"/>
      <c r="M94" s="19"/>
      <c r="N94" s="20"/>
      <c r="O94" s="20"/>
      <c r="P94" s="19"/>
      <c r="Q94" s="20"/>
      <c r="R94" s="20"/>
      <c r="S94" s="19"/>
      <c r="T94" s="20"/>
      <c r="U94" s="20"/>
    </row>
    <row r="95" spans="1:21" ht="12.75" hidden="1">
      <c r="A95" s="136" t="s">
        <v>8</v>
      </c>
      <c r="B95" s="111"/>
      <c r="C95" s="111"/>
      <c r="D95" s="111"/>
      <c r="E95" s="111"/>
      <c r="F95" s="111"/>
      <c r="G95" s="111"/>
      <c r="H95" s="21"/>
      <c r="I95" s="1"/>
      <c r="J95" s="20"/>
      <c r="K95" s="20"/>
      <c r="L95" s="20"/>
      <c r="M95" s="19"/>
      <c r="N95" s="20"/>
      <c r="O95" s="20"/>
      <c r="P95" s="19"/>
      <c r="Q95" s="20"/>
      <c r="R95" s="20"/>
      <c r="S95" s="19"/>
      <c r="T95" s="20"/>
      <c r="U95" s="20"/>
    </row>
    <row r="96" spans="1:21" ht="35.25" customHeight="1">
      <c r="A96" s="136" t="s">
        <v>37</v>
      </c>
      <c r="B96" s="121" t="s">
        <v>7</v>
      </c>
      <c r="C96" s="121" t="s">
        <v>7</v>
      </c>
      <c r="D96" s="121" t="s">
        <v>7</v>
      </c>
      <c r="E96" s="121" t="s">
        <v>7</v>
      </c>
      <c r="F96" s="121" t="s">
        <v>7</v>
      </c>
      <c r="G96" s="121" t="s">
        <v>7</v>
      </c>
      <c r="H96" s="4" t="s">
        <v>7</v>
      </c>
      <c r="I96" s="4" t="s">
        <v>7</v>
      </c>
      <c r="J96" s="20"/>
      <c r="K96" s="20"/>
      <c r="L96" s="20"/>
      <c r="M96" s="19"/>
      <c r="N96" s="20"/>
      <c r="O96" s="20"/>
      <c r="P96" s="19"/>
      <c r="Q96" s="20"/>
      <c r="R96" s="20"/>
      <c r="S96" s="19"/>
      <c r="T96" s="20"/>
      <c r="U96" s="20"/>
    </row>
    <row r="97" spans="1:21" ht="53.25" customHeight="1">
      <c r="A97" s="144" t="s">
        <v>46</v>
      </c>
      <c r="B97" s="56"/>
      <c r="C97" s="56"/>
      <c r="D97" s="56"/>
      <c r="E97" s="57"/>
      <c r="F97" s="57"/>
      <c r="G97" s="57"/>
      <c r="H97" s="75"/>
      <c r="I97" s="75"/>
      <c r="J97" s="58">
        <f aca="true" t="shared" si="7" ref="J97:U97">J16+J47+J56</f>
        <v>715499.6</v>
      </c>
      <c r="K97" s="58">
        <f t="shared" si="7"/>
        <v>669386.8999999999</v>
      </c>
      <c r="L97" s="58">
        <f t="shared" si="7"/>
        <v>756888.2</v>
      </c>
      <c r="M97" s="58">
        <f t="shared" si="7"/>
        <v>693671.8999999999</v>
      </c>
      <c r="N97" s="58">
        <f t="shared" si="7"/>
        <v>692208.4999999999</v>
      </c>
      <c r="O97" s="58">
        <f t="shared" si="7"/>
        <v>1463.4</v>
      </c>
      <c r="P97" s="58">
        <f t="shared" si="7"/>
        <v>574680.7</v>
      </c>
      <c r="Q97" s="58">
        <f t="shared" si="7"/>
        <v>574680.7</v>
      </c>
      <c r="R97" s="58">
        <f t="shared" si="7"/>
        <v>0</v>
      </c>
      <c r="S97" s="58">
        <f t="shared" si="7"/>
        <v>576600.3</v>
      </c>
      <c r="T97" s="58">
        <f t="shared" si="7"/>
        <v>576600.3</v>
      </c>
      <c r="U97" s="58">
        <f t="shared" si="7"/>
        <v>0</v>
      </c>
    </row>
  </sheetData>
  <sheetProtection/>
  <mergeCells count="19">
    <mergeCell ref="A5:U5"/>
    <mergeCell ref="B9:D9"/>
    <mergeCell ref="E9:G9"/>
    <mergeCell ref="J9:K10"/>
    <mergeCell ref="M9:O9"/>
    <mergeCell ref="P9:U9"/>
    <mergeCell ref="H10:H14"/>
    <mergeCell ref="I10:I14"/>
    <mergeCell ref="M10:O10"/>
    <mergeCell ref="J1:U1"/>
    <mergeCell ref="A3:U3"/>
    <mergeCell ref="A7:A14"/>
    <mergeCell ref="B7:G7"/>
    <mergeCell ref="H7:I9"/>
    <mergeCell ref="J7:U8"/>
    <mergeCell ref="P11:R12"/>
    <mergeCell ref="S11:U12"/>
    <mergeCell ref="B8:G8"/>
    <mergeCell ref="S6:U6"/>
  </mergeCells>
  <printOptions/>
  <pageMargins left="0.25" right="0.25" top="0.75" bottom="0.75" header="0.3" footer="0.3"/>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cp:lastModifiedBy>
  <cp:lastPrinted>2022-11-17T07:54:23Z</cp:lastPrinted>
  <dcterms:created xsi:type="dcterms:W3CDTF">2014-06-02T07:27:05Z</dcterms:created>
  <dcterms:modified xsi:type="dcterms:W3CDTF">2022-12-13T08:09:03Z</dcterms:modified>
  <cp:category/>
  <cp:version/>
  <cp:contentType/>
  <cp:contentStatus/>
</cp:coreProperties>
</file>